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Sheremet\Desktop\Женя\ПРОГРАММА ЦСКД\ПРОГРАММА 2023\изменения март\"/>
    </mc:Choice>
  </mc:AlternateContent>
  <xr:revisionPtr revIDLastSave="0" documentId="13_ncr:1_{4468C65D-2BE9-4A26-9AA7-167C8535DC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2" sheetId="1" r:id="rId1"/>
    <sheet name="Лист1" sheetId="2" r:id="rId2"/>
  </sheets>
  <definedNames>
    <definedName name="_xlnm.Print_Area" localSheetId="0">'приложение 2'!$A$1:$K$95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1" l="1"/>
  <c r="K11" i="1"/>
  <c r="H11" i="1"/>
  <c r="K61" i="1"/>
  <c r="H18" i="1"/>
  <c r="H20" i="1"/>
  <c r="H21" i="1"/>
  <c r="H17" i="1"/>
  <c r="H76" i="1"/>
  <c r="K76" i="1" s="1"/>
  <c r="H57" i="1"/>
  <c r="K57" i="1" s="1"/>
  <c r="G21" i="1"/>
  <c r="K11" i="2"/>
  <c r="K9" i="2"/>
  <c r="K7" i="2"/>
  <c r="K25" i="2"/>
  <c r="K22" i="2"/>
  <c r="K19" i="2"/>
  <c r="K17" i="2"/>
  <c r="K14" i="2"/>
  <c r="H26" i="1"/>
  <c r="H29" i="1"/>
  <c r="K29" i="1" s="1"/>
  <c r="H40" i="1"/>
  <c r="H36" i="1"/>
  <c r="H33" i="1"/>
  <c r="I37" i="1"/>
  <c r="J37" i="1"/>
  <c r="K75" i="1"/>
  <c r="K24" i="1"/>
  <c r="K25" i="1"/>
  <c r="K31" i="1"/>
  <c r="K32" i="1"/>
  <c r="K34" i="1"/>
  <c r="K35" i="1"/>
  <c r="K38" i="1"/>
  <c r="K39" i="1"/>
  <c r="K42" i="1"/>
  <c r="K52" i="1"/>
  <c r="K53" i="1"/>
  <c r="K55" i="1"/>
  <c r="K56" i="1"/>
  <c r="K59" i="1"/>
  <c r="K60" i="1"/>
  <c r="K63" i="1"/>
  <c r="K64" i="1"/>
  <c r="K65" i="1"/>
  <c r="K74" i="1"/>
  <c r="K77" i="1"/>
  <c r="K78" i="1"/>
  <c r="K79" i="1"/>
  <c r="K88" i="1"/>
  <c r="K89" i="1"/>
  <c r="K90" i="1"/>
  <c r="K91" i="1"/>
  <c r="K92" i="1"/>
  <c r="K93" i="1"/>
  <c r="J87" i="1"/>
  <c r="J73" i="1"/>
  <c r="J66" i="1" s="1"/>
  <c r="J72" i="1"/>
  <c r="J71" i="1"/>
  <c r="J70" i="1"/>
  <c r="J69" i="1"/>
  <c r="J68" i="1"/>
  <c r="J67" i="1"/>
  <c r="J58" i="1"/>
  <c r="J51" i="1"/>
  <c r="J50" i="1"/>
  <c r="J49" i="1"/>
  <c r="J48" i="1"/>
  <c r="J47" i="1"/>
  <c r="J46" i="1"/>
  <c r="J45" i="1"/>
  <c r="J30" i="1"/>
  <c r="J23" i="1"/>
  <c r="J22" i="1"/>
  <c r="J19" i="1"/>
  <c r="J18" i="1"/>
  <c r="J17" i="1"/>
  <c r="G33" i="1"/>
  <c r="G40" i="1"/>
  <c r="H19" i="1" l="1"/>
  <c r="K40" i="1"/>
  <c r="H23" i="1"/>
  <c r="J44" i="1"/>
  <c r="H22" i="1"/>
  <c r="J12" i="1"/>
  <c r="K33" i="1"/>
  <c r="J9" i="1"/>
  <c r="J10" i="1"/>
  <c r="K26" i="1"/>
  <c r="K36" i="1"/>
  <c r="K43" i="1"/>
  <c r="J16" i="1"/>
  <c r="J15" i="1"/>
  <c r="K28" i="1"/>
  <c r="E51" i="1"/>
  <c r="F51" i="1"/>
  <c r="I51" i="1"/>
  <c r="D51" i="1"/>
  <c r="E50" i="1"/>
  <c r="F50" i="1"/>
  <c r="G50" i="1"/>
  <c r="H50" i="1"/>
  <c r="I50" i="1"/>
  <c r="E49" i="1"/>
  <c r="F49" i="1"/>
  <c r="G49" i="1"/>
  <c r="H49" i="1"/>
  <c r="I49" i="1"/>
  <c r="E48" i="1"/>
  <c r="F48" i="1"/>
  <c r="G48" i="1"/>
  <c r="H48" i="1"/>
  <c r="I48" i="1"/>
  <c r="E47" i="1"/>
  <c r="F47" i="1"/>
  <c r="I47" i="1"/>
  <c r="E46" i="1"/>
  <c r="F46" i="1"/>
  <c r="G46" i="1"/>
  <c r="H46" i="1"/>
  <c r="I46" i="1"/>
  <c r="E45" i="1"/>
  <c r="F45" i="1"/>
  <c r="G45" i="1"/>
  <c r="H45" i="1"/>
  <c r="I45" i="1"/>
  <c r="D46" i="1"/>
  <c r="D47" i="1"/>
  <c r="D48" i="1"/>
  <c r="D49" i="1"/>
  <c r="D50" i="1"/>
  <c r="D45" i="1"/>
  <c r="E58" i="1"/>
  <c r="F58" i="1"/>
  <c r="G58" i="1"/>
  <c r="I58" i="1"/>
  <c r="D58" i="1"/>
  <c r="H54" i="1"/>
  <c r="H51" i="1" s="1"/>
  <c r="I44" i="1" l="1"/>
  <c r="J8" i="1"/>
  <c r="K62" i="1"/>
  <c r="H58" i="1"/>
  <c r="H44" i="1" s="1"/>
  <c r="K48" i="1"/>
  <c r="K45" i="1"/>
  <c r="K50" i="1"/>
  <c r="K46" i="1"/>
  <c r="F44" i="1"/>
  <c r="K49" i="1"/>
  <c r="D44" i="1"/>
  <c r="H47" i="1"/>
  <c r="E44" i="1"/>
  <c r="K58" i="1" l="1"/>
  <c r="G14" i="1"/>
  <c r="F19" i="1"/>
  <c r="K54" i="1"/>
  <c r="G47" i="1" l="1"/>
  <c r="K47" i="1" s="1"/>
  <c r="G51" i="1"/>
  <c r="F22" i="1"/>
  <c r="G22" i="1"/>
  <c r="I22" i="1"/>
  <c r="I87" i="1"/>
  <c r="H87" i="1"/>
  <c r="H80" i="1" s="1"/>
  <c r="G87" i="1"/>
  <c r="F87" i="1"/>
  <c r="F80" i="1" s="1"/>
  <c r="E87" i="1"/>
  <c r="E80" i="1" s="1"/>
  <c r="D87" i="1"/>
  <c r="H86" i="1"/>
  <c r="G86" i="1"/>
  <c r="F86" i="1"/>
  <c r="E86" i="1"/>
  <c r="D86" i="1"/>
  <c r="H85" i="1"/>
  <c r="G85" i="1"/>
  <c r="F85" i="1"/>
  <c r="E85" i="1"/>
  <c r="D85" i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I73" i="1"/>
  <c r="I66" i="1" s="1"/>
  <c r="H73" i="1"/>
  <c r="H66" i="1" s="1"/>
  <c r="G73" i="1"/>
  <c r="F73" i="1"/>
  <c r="E73" i="1"/>
  <c r="E66" i="1" s="1"/>
  <c r="D73" i="1"/>
  <c r="I72" i="1"/>
  <c r="H72" i="1"/>
  <c r="G72" i="1"/>
  <c r="F72" i="1"/>
  <c r="E72" i="1"/>
  <c r="D72" i="1"/>
  <c r="I71" i="1"/>
  <c r="H71" i="1"/>
  <c r="H14" i="1" s="1"/>
  <c r="G71" i="1"/>
  <c r="F71" i="1"/>
  <c r="E71" i="1"/>
  <c r="D71" i="1"/>
  <c r="I70" i="1"/>
  <c r="H70" i="1"/>
  <c r="G70" i="1"/>
  <c r="F70" i="1"/>
  <c r="E70" i="1"/>
  <c r="D70" i="1"/>
  <c r="I69" i="1"/>
  <c r="H69" i="1"/>
  <c r="H12" i="1" s="1"/>
  <c r="G69" i="1"/>
  <c r="F69" i="1"/>
  <c r="E69" i="1"/>
  <c r="D69" i="1"/>
  <c r="I68" i="1"/>
  <c r="H68" i="1"/>
  <c r="G68" i="1"/>
  <c r="F68" i="1"/>
  <c r="E68" i="1"/>
  <c r="D68" i="1"/>
  <c r="I67" i="1"/>
  <c r="H67" i="1"/>
  <c r="G67" i="1"/>
  <c r="F67" i="1"/>
  <c r="E67" i="1"/>
  <c r="D67" i="1"/>
  <c r="G66" i="1"/>
  <c r="F66" i="1"/>
  <c r="F41" i="1"/>
  <c r="K41" i="1" s="1"/>
  <c r="H37" i="1"/>
  <c r="G37" i="1"/>
  <c r="E37" i="1"/>
  <c r="D37" i="1"/>
  <c r="I30" i="1"/>
  <c r="H30" i="1"/>
  <c r="G30" i="1"/>
  <c r="F30" i="1"/>
  <c r="E30" i="1"/>
  <c r="D30" i="1"/>
  <c r="G23" i="1"/>
  <c r="F27" i="1"/>
  <c r="K27" i="1" s="1"/>
  <c r="I23" i="1"/>
  <c r="E23" i="1"/>
  <c r="D23" i="1"/>
  <c r="E22" i="1"/>
  <c r="D22" i="1"/>
  <c r="F21" i="1"/>
  <c r="E21" i="1"/>
  <c r="D21" i="1"/>
  <c r="E20" i="1"/>
  <c r="D20" i="1"/>
  <c r="I19" i="1"/>
  <c r="G19" i="1"/>
  <c r="E19" i="1"/>
  <c r="D19" i="1"/>
  <c r="I18" i="1"/>
  <c r="G18" i="1"/>
  <c r="F18" i="1"/>
  <c r="E18" i="1"/>
  <c r="D18" i="1"/>
  <c r="I17" i="1"/>
  <c r="G17" i="1"/>
  <c r="F17" i="1"/>
  <c r="F9" i="1" s="1"/>
  <c r="E17" i="1"/>
  <c r="D17" i="1"/>
  <c r="H13" i="1" l="1"/>
  <c r="K67" i="1"/>
  <c r="K71" i="1"/>
  <c r="K83" i="1"/>
  <c r="K21" i="1"/>
  <c r="K18" i="1"/>
  <c r="I10" i="1"/>
  <c r="H10" i="1"/>
  <c r="H15" i="1"/>
  <c r="K69" i="1"/>
  <c r="K73" i="1"/>
  <c r="K84" i="1"/>
  <c r="K17" i="1"/>
  <c r="K68" i="1"/>
  <c r="K70" i="1"/>
  <c r="K72" i="1"/>
  <c r="K81" i="1"/>
  <c r="K85" i="1"/>
  <c r="G44" i="1"/>
  <c r="K44" i="1" s="1"/>
  <c r="K51" i="1"/>
  <c r="D80" i="1"/>
  <c r="K87" i="1"/>
  <c r="K82" i="1"/>
  <c r="K86" i="1"/>
  <c r="K19" i="1"/>
  <c r="K30" i="1"/>
  <c r="K22" i="1"/>
  <c r="F20" i="1"/>
  <c r="F13" i="1" s="1"/>
  <c r="E13" i="1"/>
  <c r="F23" i="1"/>
  <c r="K23" i="1" s="1"/>
  <c r="D15" i="1"/>
  <c r="D16" i="1"/>
  <c r="H9" i="1"/>
  <c r="D12" i="1"/>
  <c r="D10" i="1"/>
  <c r="F10" i="1"/>
  <c r="D14" i="1"/>
  <c r="E16" i="1"/>
  <c r="E8" i="1" s="1"/>
  <c r="G9" i="1"/>
  <c r="F12" i="1"/>
  <c r="G10" i="1"/>
  <c r="E12" i="1"/>
  <c r="G12" i="1"/>
  <c r="I15" i="1"/>
  <c r="D9" i="1"/>
  <c r="E9" i="1"/>
  <c r="I9" i="1"/>
  <c r="I12" i="1"/>
  <c r="D13" i="1"/>
  <c r="E14" i="1"/>
  <c r="F37" i="1"/>
  <c r="K37" i="1" s="1"/>
  <c r="D66" i="1"/>
  <c r="K66" i="1" s="1"/>
  <c r="E10" i="1"/>
  <c r="E15" i="1"/>
  <c r="H16" i="1"/>
  <c r="H8" i="1" s="1"/>
  <c r="I16" i="1"/>
  <c r="I8" i="1" s="1"/>
  <c r="G15" i="1"/>
  <c r="G80" i="1"/>
  <c r="F14" i="1"/>
  <c r="F15" i="1"/>
  <c r="G16" i="1"/>
  <c r="K20" i="1" l="1"/>
  <c r="K13" i="1"/>
  <c r="K14" i="1"/>
  <c r="K9" i="1"/>
  <c r="K10" i="1"/>
  <c r="K80" i="1"/>
  <c r="K15" i="1"/>
  <c r="K12" i="1"/>
  <c r="F16" i="1"/>
  <c r="F8" i="1" s="1"/>
  <c r="G8" i="1"/>
  <c r="D8" i="1"/>
  <c r="K8" i="1" l="1"/>
  <c r="K16" i="1"/>
</calcChain>
</file>

<file path=xl/sharedStrings.xml><?xml version="1.0" encoding="utf-8"?>
<sst xmlns="http://schemas.openxmlformats.org/spreadsheetml/2006/main" count="140" uniqueCount="57">
  <si>
    <t>Наименование программы, подпрограммы, ведомственной целевой программы, основного мероприятия,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</si>
  <si>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</si>
  <si>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</si>
  <si>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Объем финансирования (руб.), годы</t>
  </si>
  <si>
    <t>всего</t>
  </si>
  <si>
    <t xml:space="preserve"> МБУ  «ЦСКД», Комитет по экономике и финансам администрации Слюдянского городского поселения   </t>
  </si>
  <si>
    <t>федеральный бюджет (ФБ)</t>
  </si>
  <si>
    <t>областной бюджет (ОБ)</t>
  </si>
  <si>
    <t>местный бюджет (МБ)</t>
  </si>
  <si>
    <t>иные источники (ПД)</t>
  </si>
  <si>
    <t>недостающие средства (НС)</t>
  </si>
  <si>
    <t>1. Основное мероприятие «Обеспечение деятельности бюджетных учреждений»</t>
  </si>
  <si>
    <t>иные источники (ИИ)</t>
  </si>
  <si>
    <t>1.1. Обеспечение деятельности МБУ «Центр спорта, культуры и досуга»</t>
  </si>
  <si>
    <t>1.2. Поддержка в организации культурно-массовых мероприятий</t>
  </si>
  <si>
    <t>1.3. Поддержка в организации спортивно-массовых, физкультурно-оздоровительных мероприятий</t>
  </si>
  <si>
    <t>2. Основное мероприятие "Приобретение, строительство и реконструкция, в том числе выполенение проектных и изыскательных работ объектов муниципальной собственности в сфере физической культуры и спорта"</t>
  </si>
  <si>
    <t xml:space="preserve"> Отдел дорожного хозяйства, благоустройства, транспорта и связи администрации СГП; Комитет по экономике и финансам администрации СГП; МБУ  «ЦСКД», </t>
  </si>
  <si>
    <t>2.1. Проектирование, строительство и ввод в эксплуатацию объекта капитального строительства: "Физкультурно-оздоровительный комплекс, расположенный по адресу: Иркутская область, г. Слюдянка, ул. Кутелева, д.24"</t>
  </si>
  <si>
    <t>3. Основное мероприятие "Обеспечение развития и укрепления материально-технической базы дома культуры п. Сухой ручей"</t>
  </si>
  <si>
    <t>3.1Развитие и укрепление материально-технической базы дома культуры п. Сухой ручей</t>
  </si>
  <si>
    <t>4.Основное мероприятие "Организация по созданию эколого-просветительского парка развлеченийи отдыха "Сказки Байкала"(резеденция Байкальского Деда мороза) в городе Слюдянка</t>
  </si>
  <si>
    <t>4.1 Разработка проектно-сметной документации</t>
  </si>
  <si>
    <t>Начальник отдела социально-экономического развития Комитета по экономике и финансам</t>
  </si>
  <si>
    <t xml:space="preserve"> </t>
  </si>
  <si>
    <t xml:space="preserve">Ресурсное обеспечение реализации муниципальной программы за счет всех источников финансирования, предусмотренных в местном бюджете муниципальной программы «Создание условий для организации досуга и обеспечения жителей                                                                                                                                                                                 
Слюдянского муниципального образования услугами культуры и спорта» на 2019-2025 годы
</t>
  </si>
  <si>
    <t>Программа «Создание условий для организации 
досуга и обеспечения жителей Слюдянского муниципального образования 
услугами культуры и спорта» на 2019-2025 годы</t>
  </si>
  <si>
    <t>Шеремет А.А.</t>
  </si>
  <si>
    <t>№ п/п</t>
  </si>
  <si>
    <t>Наименование целевого показателя</t>
  </si>
  <si>
    <t>Ед. изм.</t>
  </si>
  <si>
    <t>Значения целевых показателей</t>
  </si>
  <si>
    <t>Факт 2019</t>
  </si>
  <si>
    <t>Факт 2020</t>
  </si>
  <si>
    <t>Факт 2021</t>
  </si>
  <si>
    <t>Оценка 2022</t>
  </si>
  <si>
    <t>Оценка 2023</t>
  </si>
  <si>
    <t>Оценка 2024</t>
  </si>
  <si>
    <t>Оценка 2025</t>
  </si>
  <si>
    <r>
      <t xml:space="preserve">Программа </t>
    </r>
    <r>
      <rPr>
        <i/>
        <sz val="12"/>
        <color rgb="FF000000"/>
        <rFont val="Times New Roman"/>
        <family val="1"/>
        <charset val="204"/>
      </rPr>
      <t>(указать наименование)</t>
    </r>
  </si>
  <si>
    <t>Количество посещений клубных формирований</t>
  </si>
  <si>
    <t>Чел.</t>
  </si>
  <si>
    <t>Количество посещений библиотеки</t>
  </si>
  <si>
    <t>Ед.</t>
  </si>
  <si>
    <t>Число посетителей публичного показа музейных предметов, музейных коллекций</t>
  </si>
  <si>
    <t>Количество участников культурно-массовых мероприятий</t>
  </si>
  <si>
    <t>Количество проведенных культурно-массовых мероприятий</t>
  </si>
  <si>
    <t>Количество проведенных культурно-массовых мероприятий (физкультурно-оздоровительных) мероприятий</t>
  </si>
  <si>
    <t>Шт.</t>
  </si>
  <si>
    <t>Доля населения, систематически занимающаяся спортом и физической культурой</t>
  </si>
  <si>
    <t>%</t>
  </si>
  <si>
    <t>Эффективность использования существующих объектов спортивной инфраструктуры</t>
  </si>
  <si>
    <t>год завершения действия программы</t>
  </si>
  <si>
    <t xml:space="preserve">2.2. Приобретение оборудования и создание плоскостного спортивного сооружения- многофункциональной спортивной площадки по адресу: г. Слюдянка, ул. Ленина, в районе д. 23
</t>
  </si>
  <si>
    <t>местный бюджет софинансирование (МБ)</t>
  </si>
  <si>
    <t>местный бюджет софинансирование(МБ)</t>
  </si>
  <si>
    <t xml:space="preserve">Приложение № 2
к постановлению администрации 
Слюдянского городского поселения 
                                                                                    от 30.03.2023 г. № 208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</si>
</sst>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 tint="-9.9978637043366805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4" fontId="4" fillId="2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0" fillId="6" borderId="0" xfId="0" applyNumberFormat="1" applyFill="1"/>
    <xf numFmtId="0" fontId="4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4" fontId="4" fillId="6" borderId="2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horizontal="center" vertical="center"/>
    </xf>
    <xf numFmtId="4" fontId="4" fillId="6" borderId="6" xfId="0" applyNumberFormat="1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4" fontId="4" fillId="4" borderId="9" xfId="0" applyNumberFormat="1" applyFont="1" applyFill="1" applyBorder="1" applyAlignment="1">
      <alignment horizontal="center" vertical="center"/>
    </xf>
    <xf numFmtId="4" fontId="4" fillId="6" borderId="9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6" borderId="5" xfId="0" applyNumberFormat="1" applyFont="1" applyFill="1" applyBorder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5" fillId="7" borderId="10" xfId="0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/>
    </xf>
    <xf numFmtId="4" fontId="11" fillId="6" borderId="1" xfId="0" applyNumberFormat="1" applyFont="1" applyFill="1" applyBorder="1" applyAlignment="1">
      <alignment horizontal="center" vertical="center" wrapText="1"/>
    </xf>
    <xf numFmtId="4" fontId="12" fillId="4" borderId="3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 vertical="distributed" wrapText="1"/>
    </xf>
    <xf numFmtId="0" fontId="5" fillId="6" borderId="5" xfId="0" applyFont="1" applyFill="1" applyBorder="1" applyAlignment="1">
      <alignment horizontal="left" vertical="distributed" wrapText="1"/>
    </xf>
    <xf numFmtId="0" fontId="1" fillId="6" borderId="0" xfId="0" applyFont="1" applyFill="1" applyAlignment="1">
      <alignment horizontal="right" vertical="top" wrapText="1"/>
    </xf>
    <xf numFmtId="0" fontId="3" fillId="6" borderId="11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left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5"/>
  <sheetViews>
    <sheetView tabSelected="1" view="pageBreakPreview" zoomScale="89" zoomScaleNormal="91" zoomScaleSheetLayoutView="89" workbookViewId="0">
      <selection activeCell="D4" sqref="D4:K5"/>
    </sheetView>
  </sheetViews>
  <sheetFormatPr defaultRowHeight="15" x14ac:dyDescent="0.25"/>
  <cols>
    <col min="1" max="1" width="28.42578125" style="6" customWidth="1"/>
    <col min="2" max="2" width="15" style="6" customWidth="1"/>
    <col min="3" max="3" width="27.5703125" style="6" bestFit="1" customWidth="1"/>
    <col min="4" max="6" width="14.28515625" style="6" customWidth="1"/>
    <col min="7" max="7" width="15.85546875" style="6" customWidth="1"/>
    <col min="8" max="8" width="17.7109375" style="6" customWidth="1"/>
    <col min="9" max="10" width="14.7109375" style="6" customWidth="1"/>
    <col min="11" max="11" width="20.28515625" style="6" customWidth="1"/>
    <col min="12" max="12" width="13.42578125" style="11" bestFit="1" customWidth="1"/>
    <col min="13" max="16384" width="9.140625" style="6"/>
  </cols>
  <sheetData>
    <row r="1" spans="1:11" ht="55.5" customHeight="1" x14ac:dyDescent="0.25">
      <c r="A1" s="72" t="s">
        <v>56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15" customHeight="1" x14ac:dyDescent="0.25">
      <c r="A2" s="7"/>
      <c r="B2" s="40"/>
      <c r="C2" s="40"/>
      <c r="D2" s="40"/>
      <c r="E2" s="40"/>
      <c r="F2" s="40"/>
      <c r="G2" s="49"/>
      <c r="H2" s="51"/>
      <c r="I2" s="40"/>
      <c r="J2" s="40"/>
    </row>
    <row r="3" spans="1:11" ht="74.25" customHeight="1" x14ac:dyDescent="0.25">
      <c r="A3" s="73" t="s">
        <v>25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42" customHeight="1" x14ac:dyDescent="0.25">
      <c r="A4" s="75" t="s">
        <v>0</v>
      </c>
      <c r="B4" s="75" t="s">
        <v>1</v>
      </c>
      <c r="C4" s="75" t="s">
        <v>2</v>
      </c>
      <c r="D4" s="75" t="s">
        <v>3</v>
      </c>
      <c r="E4" s="75"/>
      <c r="F4" s="75"/>
      <c r="G4" s="75"/>
      <c r="H4" s="75"/>
      <c r="I4" s="75"/>
      <c r="J4" s="75"/>
      <c r="K4" s="75"/>
    </row>
    <row r="5" spans="1:11" ht="17.25" customHeigh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1" ht="29.25" customHeight="1" x14ac:dyDescent="0.25">
      <c r="A6" s="75"/>
      <c r="B6" s="75"/>
      <c r="C6" s="75"/>
      <c r="D6" s="41">
        <v>2019</v>
      </c>
      <c r="E6" s="41">
        <v>2020</v>
      </c>
      <c r="F6" s="41">
        <v>2021</v>
      </c>
      <c r="G6" s="50">
        <v>2022</v>
      </c>
      <c r="H6" s="52">
        <v>2023</v>
      </c>
      <c r="I6" s="41">
        <v>2024</v>
      </c>
      <c r="J6" s="41">
        <v>2025</v>
      </c>
      <c r="K6" s="41" t="s">
        <v>4</v>
      </c>
    </row>
    <row r="7" spans="1:11" x14ac:dyDescent="0.25">
      <c r="A7" s="8">
        <v>1</v>
      </c>
      <c r="B7" s="41">
        <v>2</v>
      </c>
      <c r="C7" s="8">
        <v>3</v>
      </c>
      <c r="D7" s="8">
        <v>4</v>
      </c>
      <c r="E7" s="41">
        <v>5</v>
      </c>
      <c r="F7" s="8">
        <v>6</v>
      </c>
      <c r="G7" s="8">
        <v>7</v>
      </c>
      <c r="H7" s="52">
        <v>8</v>
      </c>
      <c r="I7" s="8">
        <v>9</v>
      </c>
      <c r="J7" s="8"/>
      <c r="K7" s="8">
        <v>10</v>
      </c>
    </row>
    <row r="8" spans="1:11" ht="20.100000000000001" customHeight="1" x14ac:dyDescent="0.25">
      <c r="A8" s="76" t="s">
        <v>26</v>
      </c>
      <c r="B8" s="60" t="s">
        <v>5</v>
      </c>
      <c r="C8" s="9" t="s">
        <v>4</v>
      </c>
      <c r="D8" s="10">
        <f t="shared" ref="D8:I9" si="0">D16+D44+D66+D80</f>
        <v>15907768</v>
      </c>
      <c r="E8" s="10">
        <f t="shared" si="0"/>
        <v>12114207.880000001</v>
      </c>
      <c r="F8" s="10">
        <f t="shared" si="0"/>
        <v>12907896.99</v>
      </c>
      <c r="G8" s="10">
        <f t="shared" si="0"/>
        <v>15182176.029999999</v>
      </c>
      <c r="H8" s="10">
        <f t="shared" si="0"/>
        <v>160926909.54000002</v>
      </c>
      <c r="I8" s="10">
        <f t="shared" si="0"/>
        <v>17976883.690000001</v>
      </c>
      <c r="J8" s="10">
        <f t="shared" ref="J8" si="1">J16+J44+J66+J80</f>
        <v>17935831.379999999</v>
      </c>
      <c r="K8" s="10">
        <f>D8+E8+F8+G8+H8+I8+J8</f>
        <v>252951673.51000002</v>
      </c>
    </row>
    <row r="9" spans="1:11" ht="20.100000000000001" customHeight="1" x14ac:dyDescent="0.25">
      <c r="A9" s="76"/>
      <c r="B9" s="61"/>
      <c r="C9" s="12" t="s">
        <v>6</v>
      </c>
      <c r="D9" s="1">
        <f t="shared" si="0"/>
        <v>0</v>
      </c>
      <c r="E9" s="1">
        <f t="shared" si="0"/>
        <v>0</v>
      </c>
      <c r="F9" s="1">
        <f t="shared" si="0"/>
        <v>0</v>
      </c>
      <c r="G9" s="1">
        <f t="shared" si="0"/>
        <v>0</v>
      </c>
      <c r="H9" s="1">
        <f t="shared" si="0"/>
        <v>147064.95000000001</v>
      </c>
      <c r="I9" s="1">
        <f t="shared" si="0"/>
        <v>0</v>
      </c>
      <c r="J9" s="1">
        <f t="shared" ref="J9" si="2">J17+J45+J67+J81</f>
        <v>0</v>
      </c>
      <c r="K9" s="10">
        <f t="shared" ref="K9:K74" si="3">D9+E9+F9+G9+H9+I9+J9</f>
        <v>147064.95000000001</v>
      </c>
    </row>
    <row r="10" spans="1:11" ht="20.100000000000001" customHeight="1" x14ac:dyDescent="0.25">
      <c r="A10" s="76"/>
      <c r="B10" s="61"/>
      <c r="C10" s="12" t="s">
        <v>7</v>
      </c>
      <c r="D10" s="1">
        <f>D18+D46+D68+D82</f>
        <v>0</v>
      </c>
      <c r="E10" s="1">
        <f>E18+E46+E68+E82</f>
        <v>0</v>
      </c>
      <c r="F10" s="1">
        <f>F18+F46+F68+F82</f>
        <v>0</v>
      </c>
      <c r="G10" s="1">
        <f>G18+G46+G68+G82</f>
        <v>0</v>
      </c>
      <c r="H10" s="1">
        <f t="shared" ref="H10" si="4">H18+H46+H68+H82</f>
        <v>5261235.05</v>
      </c>
      <c r="I10" s="43">
        <f>I18+I46+I68+I82</f>
        <v>0</v>
      </c>
      <c r="J10" s="43">
        <f t="shared" ref="J10" si="5">J18+J46+J68+J82</f>
        <v>0</v>
      </c>
      <c r="K10" s="10">
        <f t="shared" si="3"/>
        <v>5261235.05</v>
      </c>
    </row>
    <row r="11" spans="1:11" ht="29.25" customHeight="1" x14ac:dyDescent="0.25">
      <c r="A11" s="76"/>
      <c r="B11" s="61"/>
      <c r="C11" s="12" t="s">
        <v>55</v>
      </c>
      <c r="D11" s="1">
        <v>0</v>
      </c>
      <c r="E11" s="1">
        <v>0</v>
      </c>
      <c r="F11" s="1">
        <v>0</v>
      </c>
      <c r="G11" s="1">
        <v>0</v>
      </c>
      <c r="H11" s="1">
        <f>H61</f>
        <v>555555.56000000006</v>
      </c>
      <c r="I11" s="43">
        <v>0</v>
      </c>
      <c r="J11" s="43">
        <v>0</v>
      </c>
      <c r="K11" s="10">
        <f>H11</f>
        <v>555555.56000000006</v>
      </c>
    </row>
    <row r="12" spans="1:11" ht="20.100000000000001" customHeight="1" x14ac:dyDescent="0.25">
      <c r="A12" s="76"/>
      <c r="B12" s="61"/>
      <c r="C12" s="12" t="s">
        <v>8</v>
      </c>
      <c r="D12" s="1">
        <f>D19+D47+D69+D83</f>
        <v>12325871</v>
      </c>
      <c r="E12" s="1">
        <f>E19+E47+E69+E83</f>
        <v>11463077.880000001</v>
      </c>
      <c r="F12" s="1">
        <f>F19+F47+F69+F83</f>
        <v>12416656.99</v>
      </c>
      <c r="G12" s="1">
        <f>G19+G47+G69+G83</f>
        <v>14903176.029999999</v>
      </c>
      <c r="H12" s="1">
        <f t="shared" ref="H12" si="6">H19+H47+H69+H83</f>
        <v>13118308.720000001</v>
      </c>
      <c r="I12" s="43">
        <f>I19+I47+I69+I83</f>
        <v>12723055.43</v>
      </c>
      <c r="J12" s="43">
        <f t="shared" ref="J12" si="7">J19+J47+J69+J83</f>
        <v>12714294.74</v>
      </c>
      <c r="K12" s="10">
        <f t="shared" si="3"/>
        <v>89664440.790000007</v>
      </c>
    </row>
    <row r="13" spans="1:11" ht="24.75" customHeight="1" x14ac:dyDescent="0.25">
      <c r="A13" s="76"/>
      <c r="B13" s="61"/>
      <c r="C13" s="12" t="s">
        <v>12</v>
      </c>
      <c r="D13" s="1">
        <f t="shared" ref="D13:F15" si="8">D20+D48+D70+D84</f>
        <v>3450097</v>
      </c>
      <c r="E13" s="1">
        <f t="shared" si="8"/>
        <v>491240</v>
      </c>
      <c r="F13" s="1">
        <f t="shared" si="8"/>
        <v>491240</v>
      </c>
      <c r="G13" s="1">
        <v>0</v>
      </c>
      <c r="H13" s="1">
        <f>H20+H48+H70+H84</f>
        <v>0</v>
      </c>
      <c r="I13" s="1">
        <v>0</v>
      </c>
      <c r="J13" s="1">
        <v>0</v>
      </c>
      <c r="K13" s="10">
        <f t="shared" si="3"/>
        <v>4432577</v>
      </c>
    </row>
    <row r="14" spans="1:11" ht="20.100000000000001" customHeight="1" x14ac:dyDescent="0.25">
      <c r="A14" s="76"/>
      <c r="B14" s="61"/>
      <c r="C14" s="42" t="s">
        <v>9</v>
      </c>
      <c r="D14" s="1">
        <f t="shared" si="8"/>
        <v>131800</v>
      </c>
      <c r="E14" s="1">
        <f t="shared" si="8"/>
        <v>159890</v>
      </c>
      <c r="F14" s="1">
        <f t="shared" si="8"/>
        <v>0</v>
      </c>
      <c r="G14" s="1">
        <f>G21</f>
        <v>279000</v>
      </c>
      <c r="H14" s="1">
        <f>H21+H49+H71+H85</f>
        <v>401431</v>
      </c>
      <c r="I14" s="1">
        <v>0</v>
      </c>
      <c r="J14" s="1">
        <v>0</v>
      </c>
      <c r="K14" s="10">
        <f t="shared" si="3"/>
        <v>972121</v>
      </c>
    </row>
    <row r="15" spans="1:11" ht="27" customHeight="1" x14ac:dyDescent="0.25">
      <c r="A15" s="76"/>
      <c r="B15" s="61"/>
      <c r="C15" s="12" t="s">
        <v>10</v>
      </c>
      <c r="D15" s="1">
        <f t="shared" si="8"/>
        <v>0</v>
      </c>
      <c r="E15" s="1">
        <f t="shared" si="8"/>
        <v>0</v>
      </c>
      <c r="F15" s="1">
        <f t="shared" si="8"/>
        <v>0</v>
      </c>
      <c r="G15" s="1">
        <f>G22+G50+G72+G86</f>
        <v>0</v>
      </c>
      <c r="H15" s="1">
        <f t="shared" ref="H15" si="9">H22+H50+H72+H86</f>
        <v>141443314.25999999</v>
      </c>
      <c r="I15" s="1">
        <f>I22+I50+I72+I86</f>
        <v>5253828.26</v>
      </c>
      <c r="J15" s="1">
        <f>J22+J50+J72+J86</f>
        <v>5221536.6400000006</v>
      </c>
      <c r="K15" s="10">
        <f t="shared" si="3"/>
        <v>151918679.15999997</v>
      </c>
    </row>
    <row r="16" spans="1:11" ht="20.100000000000001" customHeight="1" x14ac:dyDescent="0.25">
      <c r="A16" s="77" t="s">
        <v>11</v>
      </c>
      <c r="B16" s="61"/>
      <c r="C16" s="13" t="s">
        <v>4</v>
      </c>
      <c r="D16" s="10">
        <f t="shared" ref="D16:I22" si="10">D23+D30+D37</f>
        <v>15907768</v>
      </c>
      <c r="E16" s="10">
        <f t="shared" ref="E16:I16" si="11">E23+E30+E37</f>
        <v>12114207.880000001</v>
      </c>
      <c r="F16" s="10">
        <f t="shared" si="11"/>
        <v>12907896.99</v>
      </c>
      <c r="G16" s="10">
        <f t="shared" si="11"/>
        <v>15182176.029999999</v>
      </c>
      <c r="H16" s="10">
        <f t="shared" si="11"/>
        <v>17805095.240000002</v>
      </c>
      <c r="I16" s="10">
        <f t="shared" si="11"/>
        <v>17976883.690000001</v>
      </c>
      <c r="J16" s="10">
        <f t="shared" ref="J16" si="12">J23+J30+J37</f>
        <v>17935831.379999999</v>
      </c>
      <c r="K16" s="10">
        <f t="shared" si="3"/>
        <v>109829859.21000001</v>
      </c>
    </row>
    <row r="17" spans="1:11" ht="20.100000000000001" customHeight="1" x14ac:dyDescent="0.25">
      <c r="A17" s="77"/>
      <c r="B17" s="61"/>
      <c r="C17" s="12" t="s">
        <v>6</v>
      </c>
      <c r="D17" s="1">
        <f t="shared" si="10"/>
        <v>0</v>
      </c>
      <c r="E17" s="1">
        <f t="shared" si="10"/>
        <v>0</v>
      </c>
      <c r="F17" s="1">
        <f t="shared" si="10"/>
        <v>0</v>
      </c>
      <c r="G17" s="1">
        <f t="shared" si="10"/>
        <v>0</v>
      </c>
      <c r="H17" s="1">
        <f>H24+H31+H38</f>
        <v>0</v>
      </c>
      <c r="I17" s="1">
        <f t="shared" si="10"/>
        <v>0</v>
      </c>
      <c r="J17" s="1">
        <f t="shared" ref="J17" si="13">J24+J31+J38</f>
        <v>0</v>
      </c>
      <c r="K17" s="10">
        <f t="shared" si="3"/>
        <v>0</v>
      </c>
    </row>
    <row r="18" spans="1:11" ht="20.100000000000001" customHeight="1" x14ac:dyDescent="0.25">
      <c r="A18" s="77"/>
      <c r="B18" s="61"/>
      <c r="C18" s="42" t="s">
        <v>7</v>
      </c>
      <c r="D18" s="1">
        <f t="shared" si="10"/>
        <v>0</v>
      </c>
      <c r="E18" s="1">
        <f t="shared" si="10"/>
        <v>0</v>
      </c>
      <c r="F18" s="1">
        <f t="shared" si="10"/>
        <v>0</v>
      </c>
      <c r="G18" s="1">
        <f t="shared" si="10"/>
        <v>0</v>
      </c>
      <c r="H18" s="1">
        <f t="shared" si="10"/>
        <v>0</v>
      </c>
      <c r="I18" s="1">
        <f t="shared" si="10"/>
        <v>0</v>
      </c>
      <c r="J18" s="1">
        <f t="shared" ref="J18" si="14">J25+J32+J39</f>
        <v>0</v>
      </c>
      <c r="K18" s="10">
        <f t="shared" si="3"/>
        <v>0</v>
      </c>
    </row>
    <row r="19" spans="1:11" ht="20.100000000000001" customHeight="1" x14ac:dyDescent="0.25">
      <c r="A19" s="77"/>
      <c r="B19" s="61"/>
      <c r="C19" s="42" t="s">
        <v>8</v>
      </c>
      <c r="D19" s="1">
        <f t="shared" si="10"/>
        <v>12325871</v>
      </c>
      <c r="E19" s="1">
        <f t="shared" si="10"/>
        <v>11463077.880000001</v>
      </c>
      <c r="F19" s="1">
        <f>F26+F33+F40</f>
        <v>12416656.99</v>
      </c>
      <c r="G19" s="1">
        <f t="shared" si="10"/>
        <v>14903176.029999999</v>
      </c>
      <c r="H19" s="1">
        <f t="shared" si="10"/>
        <v>12416697.98</v>
      </c>
      <c r="I19" s="1">
        <f t="shared" si="10"/>
        <v>12723055.43</v>
      </c>
      <c r="J19" s="1">
        <f t="shared" ref="J19" si="15">J26+J33+J40</f>
        <v>12714294.74</v>
      </c>
      <c r="K19" s="10">
        <f t="shared" si="3"/>
        <v>88962830.049999997</v>
      </c>
    </row>
    <row r="20" spans="1:11" ht="25.5" customHeight="1" x14ac:dyDescent="0.25">
      <c r="A20" s="77"/>
      <c r="B20" s="61"/>
      <c r="C20" s="42" t="s">
        <v>12</v>
      </c>
      <c r="D20" s="1">
        <f t="shared" si="10"/>
        <v>3450097</v>
      </c>
      <c r="E20" s="1">
        <f t="shared" si="10"/>
        <v>491240</v>
      </c>
      <c r="F20" s="1">
        <f t="shared" si="10"/>
        <v>491240</v>
      </c>
      <c r="G20" s="1">
        <v>0</v>
      </c>
      <c r="H20" s="1">
        <f t="shared" ref="H20:H22" si="16">H27+H34+H41</f>
        <v>0</v>
      </c>
      <c r="I20" s="1">
        <v>0</v>
      </c>
      <c r="J20" s="1">
        <v>0</v>
      </c>
      <c r="K20" s="10">
        <f t="shared" si="3"/>
        <v>4432577</v>
      </c>
    </row>
    <row r="21" spans="1:11" ht="20.100000000000001" customHeight="1" x14ac:dyDescent="0.25">
      <c r="A21" s="77"/>
      <c r="B21" s="61"/>
      <c r="C21" s="42" t="s">
        <v>9</v>
      </c>
      <c r="D21" s="1">
        <f t="shared" si="10"/>
        <v>131800</v>
      </c>
      <c r="E21" s="1">
        <f t="shared" si="10"/>
        <v>159890</v>
      </c>
      <c r="F21" s="1">
        <f t="shared" si="10"/>
        <v>0</v>
      </c>
      <c r="G21" s="1">
        <f>G28</f>
        <v>279000</v>
      </c>
      <c r="H21" s="1">
        <f t="shared" si="16"/>
        <v>401431</v>
      </c>
      <c r="I21" s="1">
        <v>0</v>
      </c>
      <c r="J21" s="1">
        <v>0</v>
      </c>
      <c r="K21" s="10">
        <f t="shared" si="3"/>
        <v>972121</v>
      </c>
    </row>
    <row r="22" spans="1:11" ht="27" customHeight="1" x14ac:dyDescent="0.25">
      <c r="A22" s="77"/>
      <c r="B22" s="61"/>
      <c r="C22" s="12" t="s">
        <v>10</v>
      </c>
      <c r="D22" s="1">
        <f t="shared" si="10"/>
        <v>0</v>
      </c>
      <c r="E22" s="1">
        <f t="shared" si="10"/>
        <v>0</v>
      </c>
      <c r="F22" s="1">
        <f t="shared" si="10"/>
        <v>0</v>
      </c>
      <c r="G22" s="1">
        <f t="shared" si="10"/>
        <v>0</v>
      </c>
      <c r="H22" s="1">
        <f t="shared" si="16"/>
        <v>4986966.26</v>
      </c>
      <c r="I22" s="1">
        <f t="shared" si="10"/>
        <v>5253828.26</v>
      </c>
      <c r="J22" s="1">
        <f t="shared" ref="J22" si="17">J29+J36+J43</f>
        <v>5221536.6400000006</v>
      </c>
      <c r="K22" s="10">
        <f t="shared" si="3"/>
        <v>15462331.16</v>
      </c>
    </row>
    <row r="23" spans="1:11" ht="20.100000000000001" customHeight="1" x14ac:dyDescent="0.25">
      <c r="A23" s="78" t="s">
        <v>13</v>
      </c>
      <c r="B23" s="61"/>
      <c r="C23" s="13" t="s">
        <v>4</v>
      </c>
      <c r="D23" s="14">
        <f t="shared" ref="D23:J37" si="18">SUM(D24:D29)</f>
        <v>12457671</v>
      </c>
      <c r="E23" s="14">
        <f t="shared" si="18"/>
        <v>10153181.880000001</v>
      </c>
      <c r="F23" s="14">
        <f t="shared" si="18"/>
        <v>10725122.439999999</v>
      </c>
      <c r="G23" s="14">
        <f t="shared" si="18"/>
        <v>12684598.5</v>
      </c>
      <c r="H23" s="14">
        <f>SUM(H24:H29)</f>
        <v>14452458.24</v>
      </c>
      <c r="I23" s="14">
        <f t="shared" si="18"/>
        <v>13657035.73</v>
      </c>
      <c r="J23" s="14">
        <f t="shared" ref="J23" si="19">SUM(J24:J29)</f>
        <v>13648275.039999999</v>
      </c>
      <c r="K23" s="10">
        <f t="shared" si="3"/>
        <v>87778342.830000013</v>
      </c>
    </row>
    <row r="24" spans="1:11" ht="20.100000000000001" customHeight="1" x14ac:dyDescent="0.25">
      <c r="A24" s="78"/>
      <c r="B24" s="61"/>
      <c r="C24" s="12" t="s">
        <v>6</v>
      </c>
      <c r="D24" s="15">
        <v>0</v>
      </c>
      <c r="E24" s="15">
        <v>0</v>
      </c>
      <c r="F24" s="15">
        <v>0</v>
      </c>
      <c r="G24" s="16">
        <v>0</v>
      </c>
      <c r="H24" s="16">
        <v>0</v>
      </c>
      <c r="I24" s="16">
        <v>0</v>
      </c>
      <c r="J24" s="16">
        <v>0</v>
      </c>
      <c r="K24" s="10">
        <f t="shared" si="3"/>
        <v>0</v>
      </c>
    </row>
    <row r="25" spans="1:11" ht="18.75" customHeight="1" x14ac:dyDescent="0.25">
      <c r="A25" s="78"/>
      <c r="B25" s="61"/>
      <c r="C25" s="42" t="s">
        <v>7</v>
      </c>
      <c r="D25" s="15">
        <v>0</v>
      </c>
      <c r="E25" s="15">
        <v>0</v>
      </c>
      <c r="F25" s="15">
        <v>0</v>
      </c>
      <c r="G25" s="16">
        <v>0</v>
      </c>
      <c r="H25" s="16">
        <v>0</v>
      </c>
      <c r="I25" s="16">
        <v>0</v>
      </c>
      <c r="J25" s="16">
        <v>0</v>
      </c>
      <c r="K25" s="10">
        <f t="shared" si="3"/>
        <v>0</v>
      </c>
    </row>
    <row r="26" spans="1:11" ht="20.100000000000001" customHeight="1" x14ac:dyDescent="0.25">
      <c r="A26" s="78"/>
      <c r="B26" s="61"/>
      <c r="C26" s="42" t="s">
        <v>8</v>
      </c>
      <c r="D26" s="15">
        <v>12325871</v>
      </c>
      <c r="E26" s="15">
        <v>9502051.8800000008</v>
      </c>
      <c r="F26" s="2">
        <v>10725122.439999999</v>
      </c>
      <c r="G26" s="15">
        <v>12405598.5</v>
      </c>
      <c r="H26" s="3">
        <f>14452458.24-535051.97-2826311.29</f>
        <v>11091094.98</v>
      </c>
      <c r="I26" s="3">
        <v>11397452.43</v>
      </c>
      <c r="J26" s="3">
        <v>11388691.74</v>
      </c>
      <c r="K26" s="10">
        <f t="shared" si="3"/>
        <v>78835882.969999984</v>
      </c>
    </row>
    <row r="27" spans="1:11" ht="20.100000000000001" customHeight="1" x14ac:dyDescent="0.25">
      <c r="A27" s="78"/>
      <c r="B27" s="61"/>
      <c r="C27" s="42" t="s">
        <v>12</v>
      </c>
      <c r="D27" s="15">
        <v>0</v>
      </c>
      <c r="E27" s="15">
        <v>491240</v>
      </c>
      <c r="F27" s="15">
        <f>159890-159890</f>
        <v>0</v>
      </c>
      <c r="G27" s="15">
        <v>0</v>
      </c>
      <c r="H27" s="15">
        <v>0</v>
      </c>
      <c r="I27" s="15">
        <v>0</v>
      </c>
      <c r="J27" s="15">
        <v>0</v>
      </c>
      <c r="K27" s="10">
        <f t="shared" si="3"/>
        <v>491240</v>
      </c>
    </row>
    <row r="28" spans="1:11" ht="20.100000000000001" customHeight="1" x14ac:dyDescent="0.25">
      <c r="A28" s="78"/>
      <c r="B28" s="61"/>
      <c r="C28" s="42" t="s">
        <v>9</v>
      </c>
      <c r="D28" s="2">
        <v>131800</v>
      </c>
      <c r="E28" s="2">
        <v>159890</v>
      </c>
      <c r="F28" s="2">
        <v>0</v>
      </c>
      <c r="G28" s="2">
        <v>279000</v>
      </c>
      <c r="H28" s="54">
        <v>0</v>
      </c>
      <c r="I28" s="2">
        <v>0</v>
      </c>
      <c r="J28" s="2">
        <v>0</v>
      </c>
      <c r="K28" s="10">
        <f t="shared" si="3"/>
        <v>570690</v>
      </c>
    </row>
    <row r="29" spans="1:11" ht="27" customHeight="1" x14ac:dyDescent="0.25">
      <c r="A29" s="78"/>
      <c r="B29" s="61"/>
      <c r="C29" s="12" t="s">
        <v>10</v>
      </c>
      <c r="D29" s="2">
        <v>0</v>
      </c>
      <c r="E29" s="2">
        <v>0</v>
      </c>
      <c r="F29" s="2">
        <v>0</v>
      </c>
      <c r="G29" s="2">
        <v>0</v>
      </c>
      <c r="H29" s="15">
        <f>535051.97+2826311.29</f>
        <v>3361363.26</v>
      </c>
      <c r="I29" s="2">
        <v>2259583.2999999998</v>
      </c>
      <c r="J29" s="2">
        <v>2259583.2999999998</v>
      </c>
      <c r="K29" s="10">
        <f t="shared" si="3"/>
        <v>7880529.8599999994</v>
      </c>
    </row>
    <row r="30" spans="1:11" ht="20.100000000000001" customHeight="1" x14ac:dyDescent="0.25">
      <c r="A30" s="77" t="s">
        <v>14</v>
      </c>
      <c r="B30" s="61"/>
      <c r="C30" s="42" t="s">
        <v>4</v>
      </c>
      <c r="D30" s="4">
        <f t="shared" si="18"/>
        <v>2195570</v>
      </c>
      <c r="E30" s="4">
        <f t="shared" si="18"/>
        <v>1391760</v>
      </c>
      <c r="F30" s="4">
        <f t="shared" si="18"/>
        <v>1178743</v>
      </c>
      <c r="G30" s="4">
        <f t="shared" si="18"/>
        <v>1521517.99</v>
      </c>
      <c r="H30" s="15">
        <f t="shared" si="18"/>
        <v>2054766</v>
      </c>
      <c r="I30" s="4">
        <f t="shared" si="18"/>
        <v>2289910.69</v>
      </c>
      <c r="J30" s="4">
        <f t="shared" ref="J30" si="20">SUM(J31:J36)</f>
        <v>2294331.3600000003</v>
      </c>
      <c r="K30" s="10">
        <f t="shared" si="3"/>
        <v>12926599.039999999</v>
      </c>
    </row>
    <row r="31" spans="1:11" ht="20.100000000000001" customHeight="1" x14ac:dyDescent="0.25">
      <c r="A31" s="77"/>
      <c r="B31" s="61"/>
      <c r="C31" s="12" t="s">
        <v>6</v>
      </c>
      <c r="D31" s="15">
        <v>0</v>
      </c>
      <c r="E31" s="15">
        <v>0</v>
      </c>
      <c r="F31" s="15">
        <v>0</v>
      </c>
      <c r="G31" s="16">
        <v>0</v>
      </c>
      <c r="H31" s="16">
        <v>0</v>
      </c>
      <c r="I31" s="16">
        <v>0</v>
      </c>
      <c r="J31" s="16">
        <v>0</v>
      </c>
      <c r="K31" s="10">
        <f t="shared" si="3"/>
        <v>0</v>
      </c>
    </row>
    <row r="32" spans="1:11" ht="20.100000000000001" customHeight="1" x14ac:dyDescent="0.25">
      <c r="A32" s="77"/>
      <c r="B32" s="61"/>
      <c r="C32" s="42" t="s">
        <v>7</v>
      </c>
      <c r="D32" s="15">
        <v>0</v>
      </c>
      <c r="E32" s="15">
        <v>0</v>
      </c>
      <c r="F32" s="15">
        <v>0</v>
      </c>
      <c r="G32" s="16">
        <v>0</v>
      </c>
      <c r="H32" s="16">
        <v>0</v>
      </c>
      <c r="I32" s="16">
        <v>0</v>
      </c>
      <c r="J32" s="16">
        <v>0</v>
      </c>
      <c r="K32" s="10">
        <f t="shared" si="3"/>
        <v>0</v>
      </c>
    </row>
    <row r="33" spans="1:12" ht="20.100000000000001" customHeight="1" x14ac:dyDescent="0.25">
      <c r="A33" s="77"/>
      <c r="B33" s="61"/>
      <c r="C33" s="42" t="s">
        <v>8</v>
      </c>
      <c r="D33" s="15">
        <v>0</v>
      </c>
      <c r="E33" s="15">
        <v>1391760</v>
      </c>
      <c r="F33" s="15">
        <v>1178743</v>
      </c>
      <c r="G33" s="3">
        <f>817383+420491.42-352851.92+188938.84+197556.65+250000</f>
        <v>1521517.99</v>
      </c>
      <c r="H33" s="15">
        <f>1105169-287786</f>
        <v>817383</v>
      </c>
      <c r="I33" s="15">
        <v>817383</v>
      </c>
      <c r="J33" s="15">
        <v>817383</v>
      </c>
      <c r="K33" s="10">
        <f t="shared" si="3"/>
        <v>6544169.9900000002</v>
      </c>
    </row>
    <row r="34" spans="1:12" ht="20.100000000000001" customHeight="1" x14ac:dyDescent="0.25">
      <c r="A34" s="77"/>
      <c r="B34" s="61"/>
      <c r="C34" s="42" t="s">
        <v>12</v>
      </c>
      <c r="D34" s="15">
        <v>2195570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0">
        <f t="shared" si="3"/>
        <v>2195570</v>
      </c>
    </row>
    <row r="35" spans="1:12" ht="20.100000000000001" customHeight="1" x14ac:dyDescent="0.25">
      <c r="A35" s="77"/>
      <c r="B35" s="61"/>
      <c r="C35" s="42" t="s">
        <v>9</v>
      </c>
      <c r="D35" s="2">
        <v>0</v>
      </c>
      <c r="E35" s="2">
        <v>0</v>
      </c>
      <c r="F35" s="2">
        <v>0</v>
      </c>
      <c r="G35" s="17">
        <v>0</v>
      </c>
      <c r="H35" s="55">
        <v>120000</v>
      </c>
      <c r="I35" s="17">
        <v>0</v>
      </c>
      <c r="J35" s="17">
        <v>0</v>
      </c>
      <c r="K35" s="10">
        <f t="shared" si="3"/>
        <v>120000</v>
      </c>
      <c r="L35" s="11">
        <v>120000</v>
      </c>
    </row>
    <row r="36" spans="1:12" ht="27" customHeight="1" x14ac:dyDescent="0.25">
      <c r="A36" s="77"/>
      <c r="B36" s="61"/>
      <c r="C36" s="12" t="s">
        <v>10</v>
      </c>
      <c r="D36" s="15">
        <v>0</v>
      </c>
      <c r="E36" s="15">
        <v>0</v>
      </c>
      <c r="F36" s="15">
        <v>0</v>
      </c>
      <c r="G36" s="15">
        <v>0</v>
      </c>
      <c r="H36" s="15">
        <f>829597+287786</f>
        <v>1117383</v>
      </c>
      <c r="I36" s="15">
        <v>1472527.69</v>
      </c>
      <c r="J36" s="15">
        <v>1476948.36</v>
      </c>
      <c r="K36" s="10">
        <f t="shared" si="3"/>
        <v>4066859.05</v>
      </c>
    </row>
    <row r="37" spans="1:12" ht="20.100000000000001" customHeight="1" x14ac:dyDescent="0.25">
      <c r="A37" s="78" t="s">
        <v>15</v>
      </c>
      <c r="B37" s="61"/>
      <c r="C37" s="42" t="s">
        <v>4</v>
      </c>
      <c r="D37" s="4">
        <f t="shared" si="18"/>
        <v>1254527</v>
      </c>
      <c r="E37" s="4">
        <f t="shared" si="18"/>
        <v>569266</v>
      </c>
      <c r="F37" s="4">
        <f>SUM(F38:F43)</f>
        <v>1004031.55</v>
      </c>
      <c r="G37" s="4">
        <f t="shared" si="18"/>
        <v>976059.53999999992</v>
      </c>
      <c r="H37" s="44">
        <f t="shared" si="18"/>
        <v>1297871</v>
      </c>
      <c r="I37" s="44">
        <f t="shared" si="18"/>
        <v>2029937.27</v>
      </c>
      <c r="J37" s="44">
        <f t="shared" si="18"/>
        <v>1993224.98</v>
      </c>
      <c r="K37" s="10">
        <f t="shared" si="3"/>
        <v>9124917.3399999999</v>
      </c>
    </row>
    <row r="38" spans="1:12" ht="20.100000000000001" customHeight="1" x14ac:dyDescent="0.25">
      <c r="A38" s="78"/>
      <c r="B38" s="61"/>
      <c r="C38" s="12" t="s">
        <v>6</v>
      </c>
      <c r="D38" s="15">
        <v>0</v>
      </c>
      <c r="E38" s="15">
        <v>0</v>
      </c>
      <c r="F38" s="15">
        <v>0</v>
      </c>
      <c r="G38" s="16">
        <v>0</v>
      </c>
      <c r="H38" s="16">
        <v>0</v>
      </c>
      <c r="I38" s="16">
        <v>0</v>
      </c>
      <c r="J38" s="16">
        <v>0</v>
      </c>
      <c r="K38" s="10">
        <f t="shared" si="3"/>
        <v>0</v>
      </c>
    </row>
    <row r="39" spans="1:12" ht="15" customHeight="1" x14ac:dyDescent="0.25">
      <c r="A39" s="78"/>
      <c r="B39" s="61"/>
      <c r="C39" s="42" t="s">
        <v>7</v>
      </c>
      <c r="D39" s="15">
        <v>0</v>
      </c>
      <c r="E39" s="15">
        <v>0</v>
      </c>
      <c r="F39" s="15">
        <v>0</v>
      </c>
      <c r="G39" s="16">
        <v>0</v>
      </c>
      <c r="H39" s="16">
        <v>0</v>
      </c>
      <c r="I39" s="16">
        <v>0</v>
      </c>
      <c r="J39" s="16">
        <v>0</v>
      </c>
      <c r="K39" s="10">
        <f t="shared" si="3"/>
        <v>0</v>
      </c>
    </row>
    <row r="40" spans="1:12" ht="20.100000000000001" customHeight="1" x14ac:dyDescent="0.25">
      <c r="A40" s="78"/>
      <c r="B40" s="61"/>
      <c r="C40" s="42" t="s">
        <v>8</v>
      </c>
      <c r="D40" s="15">
        <v>0</v>
      </c>
      <c r="E40" s="15">
        <v>569266</v>
      </c>
      <c r="F40" s="15">
        <v>512791.55</v>
      </c>
      <c r="G40" s="3">
        <f>508220+344306.92+352851.92-188938.84-40380.46</f>
        <v>976059.53999999992</v>
      </c>
      <c r="H40" s="15">
        <f>1016440-508220</f>
        <v>508220</v>
      </c>
      <c r="I40" s="15">
        <v>508220</v>
      </c>
      <c r="J40" s="15">
        <v>508220</v>
      </c>
      <c r="K40" s="10">
        <f t="shared" si="3"/>
        <v>3582777.09</v>
      </c>
    </row>
    <row r="41" spans="1:12" ht="18" customHeight="1" x14ac:dyDescent="0.25">
      <c r="A41" s="78"/>
      <c r="B41" s="61"/>
      <c r="C41" s="42" t="s">
        <v>12</v>
      </c>
      <c r="D41" s="15">
        <v>1254527</v>
      </c>
      <c r="E41" s="15">
        <v>0</v>
      </c>
      <c r="F41" s="15">
        <f>0+159890+331350</f>
        <v>491240</v>
      </c>
      <c r="G41" s="15">
        <v>0</v>
      </c>
      <c r="H41" s="15">
        <v>0</v>
      </c>
      <c r="I41" s="15">
        <v>0</v>
      </c>
      <c r="J41" s="15">
        <v>0</v>
      </c>
      <c r="K41" s="10">
        <f t="shared" si="3"/>
        <v>1745767</v>
      </c>
    </row>
    <row r="42" spans="1:12" ht="16.5" customHeight="1" x14ac:dyDescent="0.25">
      <c r="A42" s="78"/>
      <c r="B42" s="61"/>
      <c r="C42" s="42" t="s">
        <v>9</v>
      </c>
      <c r="D42" s="2">
        <v>0</v>
      </c>
      <c r="E42" s="2">
        <v>0</v>
      </c>
      <c r="F42" s="2">
        <v>0</v>
      </c>
      <c r="G42" s="17">
        <v>0</v>
      </c>
      <c r="H42" s="16">
        <v>281431</v>
      </c>
      <c r="I42" s="17">
        <v>0</v>
      </c>
      <c r="J42" s="17">
        <v>0</v>
      </c>
      <c r="K42" s="10">
        <f t="shared" si="3"/>
        <v>281431</v>
      </c>
      <c r="L42" s="11">
        <v>281431</v>
      </c>
    </row>
    <row r="43" spans="1:12" ht="26.25" customHeight="1" x14ac:dyDescent="0.25">
      <c r="A43" s="78"/>
      <c r="B43" s="62"/>
      <c r="C43" s="12" t="s">
        <v>10</v>
      </c>
      <c r="D43" s="15">
        <v>0</v>
      </c>
      <c r="E43" s="15">
        <v>0</v>
      </c>
      <c r="F43" s="15">
        <v>0</v>
      </c>
      <c r="G43" s="15">
        <v>0</v>
      </c>
      <c r="H43" s="15">
        <v>508220</v>
      </c>
      <c r="I43" s="15">
        <v>1521717.27</v>
      </c>
      <c r="J43" s="15">
        <v>1485004.98</v>
      </c>
      <c r="K43" s="10">
        <f t="shared" si="3"/>
        <v>3514942.25</v>
      </c>
    </row>
    <row r="44" spans="1:12" ht="20.100000000000001" customHeight="1" x14ac:dyDescent="0.25">
      <c r="A44" s="79" t="s">
        <v>16</v>
      </c>
      <c r="B44" s="60" t="s">
        <v>17</v>
      </c>
      <c r="C44" s="13" t="s">
        <v>4</v>
      </c>
      <c r="D44" s="14">
        <f>D51+D58</f>
        <v>0</v>
      </c>
      <c r="E44" s="14">
        <f t="shared" ref="E44:I44" si="21">E51+E58</f>
        <v>0</v>
      </c>
      <c r="F44" s="14">
        <f t="shared" si="21"/>
        <v>0</v>
      </c>
      <c r="G44" s="14">
        <f t="shared" si="21"/>
        <v>0</v>
      </c>
      <c r="H44" s="14">
        <f t="shared" si="21"/>
        <v>142668148</v>
      </c>
      <c r="I44" s="14">
        <f t="shared" si="21"/>
        <v>0</v>
      </c>
      <c r="J44" s="14">
        <f t="shared" ref="J44" si="22">J51+J58</f>
        <v>0</v>
      </c>
      <c r="K44" s="10">
        <f t="shared" si="3"/>
        <v>142668148</v>
      </c>
    </row>
    <row r="45" spans="1:12" ht="20.100000000000001" customHeight="1" x14ac:dyDescent="0.25">
      <c r="A45" s="79"/>
      <c r="B45" s="61"/>
      <c r="C45" s="12" t="s">
        <v>6</v>
      </c>
      <c r="D45" s="4">
        <f>D52+D59</f>
        <v>0</v>
      </c>
      <c r="E45" s="4">
        <f t="shared" ref="E45:I45" si="23">E52+E59</f>
        <v>0</v>
      </c>
      <c r="F45" s="4">
        <f t="shared" si="23"/>
        <v>0</v>
      </c>
      <c r="G45" s="4">
        <f t="shared" si="23"/>
        <v>0</v>
      </c>
      <c r="H45" s="4">
        <f t="shared" si="23"/>
        <v>0</v>
      </c>
      <c r="I45" s="4">
        <f t="shared" si="23"/>
        <v>0</v>
      </c>
      <c r="J45" s="4">
        <f t="shared" ref="J45" si="24">J52+J59</f>
        <v>0</v>
      </c>
      <c r="K45" s="10">
        <f t="shared" si="3"/>
        <v>0</v>
      </c>
    </row>
    <row r="46" spans="1:12" ht="15" customHeight="1" x14ac:dyDescent="0.25">
      <c r="A46" s="79"/>
      <c r="B46" s="61"/>
      <c r="C46" s="42" t="s">
        <v>7</v>
      </c>
      <c r="D46" s="4">
        <f t="shared" ref="D46:I46" si="25">D53+D60</f>
        <v>0</v>
      </c>
      <c r="E46" s="4">
        <f t="shared" si="25"/>
        <v>0</v>
      </c>
      <c r="F46" s="4">
        <f t="shared" si="25"/>
        <v>0</v>
      </c>
      <c r="G46" s="4">
        <f t="shared" si="25"/>
        <v>0</v>
      </c>
      <c r="H46" s="4">
        <f t="shared" si="25"/>
        <v>5000000</v>
      </c>
      <c r="I46" s="4">
        <f t="shared" si="25"/>
        <v>0</v>
      </c>
      <c r="J46" s="4">
        <f t="shared" ref="J46" si="26">J53+J60</f>
        <v>0</v>
      </c>
      <c r="K46" s="10">
        <f t="shared" si="3"/>
        <v>5000000</v>
      </c>
    </row>
    <row r="47" spans="1:12" ht="20.100000000000001" customHeight="1" x14ac:dyDescent="0.25">
      <c r="A47" s="79"/>
      <c r="B47" s="61"/>
      <c r="C47" s="42" t="s">
        <v>8</v>
      </c>
      <c r="D47" s="4">
        <f t="shared" ref="D47:I50" si="27">D54+D62</f>
        <v>0</v>
      </c>
      <c r="E47" s="4">
        <f t="shared" si="27"/>
        <v>0</v>
      </c>
      <c r="F47" s="4">
        <f t="shared" si="27"/>
        <v>0</v>
      </c>
      <c r="G47" s="4">
        <f t="shared" si="27"/>
        <v>0</v>
      </c>
      <c r="H47" s="4">
        <f t="shared" si="27"/>
        <v>656244.44000000006</v>
      </c>
      <c r="I47" s="4">
        <f t="shared" si="27"/>
        <v>0</v>
      </c>
      <c r="J47" s="4">
        <f t="shared" ref="J47" si="28">J54+J62</f>
        <v>0</v>
      </c>
      <c r="K47" s="10">
        <f t="shared" si="3"/>
        <v>656244.44000000006</v>
      </c>
    </row>
    <row r="48" spans="1:12" ht="18" customHeight="1" x14ac:dyDescent="0.25">
      <c r="A48" s="79"/>
      <c r="B48" s="61"/>
      <c r="C48" s="42" t="s">
        <v>12</v>
      </c>
      <c r="D48" s="4">
        <f t="shared" si="27"/>
        <v>0</v>
      </c>
      <c r="E48" s="4">
        <f t="shared" si="27"/>
        <v>0</v>
      </c>
      <c r="F48" s="4">
        <f t="shared" si="27"/>
        <v>0</v>
      </c>
      <c r="G48" s="4">
        <f t="shared" si="27"/>
        <v>0</v>
      </c>
      <c r="H48" s="4">
        <f t="shared" si="27"/>
        <v>0</v>
      </c>
      <c r="I48" s="4">
        <f t="shared" si="27"/>
        <v>0</v>
      </c>
      <c r="J48" s="4">
        <f t="shared" ref="J48" si="29">J55+J63</f>
        <v>0</v>
      </c>
      <c r="K48" s="10">
        <f t="shared" si="3"/>
        <v>0</v>
      </c>
    </row>
    <row r="49" spans="1:12" ht="16.5" customHeight="1" x14ac:dyDescent="0.25">
      <c r="A49" s="79"/>
      <c r="B49" s="61"/>
      <c r="C49" s="42" t="s">
        <v>9</v>
      </c>
      <c r="D49" s="4">
        <f t="shared" si="27"/>
        <v>0</v>
      </c>
      <c r="E49" s="4">
        <f t="shared" si="27"/>
        <v>0</v>
      </c>
      <c r="F49" s="4">
        <f t="shared" si="27"/>
        <v>0</v>
      </c>
      <c r="G49" s="4">
        <f t="shared" si="27"/>
        <v>0</v>
      </c>
      <c r="H49" s="4">
        <f t="shared" si="27"/>
        <v>0</v>
      </c>
      <c r="I49" s="4">
        <f t="shared" si="27"/>
        <v>0</v>
      </c>
      <c r="J49" s="4">
        <f t="shared" ref="J49" si="30">J56+J64</f>
        <v>0</v>
      </c>
      <c r="K49" s="10">
        <f t="shared" si="3"/>
        <v>0</v>
      </c>
    </row>
    <row r="50" spans="1:12" ht="51.75" customHeight="1" x14ac:dyDescent="0.25">
      <c r="A50" s="79"/>
      <c r="B50" s="61"/>
      <c r="C50" s="12" t="s">
        <v>10</v>
      </c>
      <c r="D50" s="4">
        <f t="shared" si="27"/>
        <v>0</v>
      </c>
      <c r="E50" s="4">
        <f t="shared" si="27"/>
        <v>0</v>
      </c>
      <c r="F50" s="4">
        <f t="shared" si="27"/>
        <v>0</v>
      </c>
      <c r="G50" s="4">
        <f t="shared" si="27"/>
        <v>0</v>
      </c>
      <c r="H50" s="4">
        <f t="shared" si="27"/>
        <v>136456348</v>
      </c>
      <c r="I50" s="4">
        <f t="shared" si="27"/>
        <v>0</v>
      </c>
      <c r="J50" s="4">
        <f t="shared" ref="J50" si="31">J57+J65</f>
        <v>0</v>
      </c>
      <c r="K50" s="10">
        <f t="shared" si="3"/>
        <v>136456348</v>
      </c>
    </row>
    <row r="51" spans="1:12" ht="20.100000000000001" customHeight="1" x14ac:dyDescent="0.25">
      <c r="A51" s="78" t="s">
        <v>18</v>
      </c>
      <c r="B51" s="61"/>
      <c r="C51" s="42" t="s">
        <v>4</v>
      </c>
      <c r="D51" s="4">
        <f>SUM(D52:D57)</f>
        <v>0</v>
      </c>
      <c r="E51" s="4">
        <f t="shared" ref="E51:I51" si="32">SUM(E52:E57)</f>
        <v>0</v>
      </c>
      <c r="F51" s="4">
        <f t="shared" si="32"/>
        <v>0</v>
      </c>
      <c r="G51" s="4">
        <f t="shared" si="32"/>
        <v>0</v>
      </c>
      <c r="H51" s="4">
        <f t="shared" si="32"/>
        <v>136456348</v>
      </c>
      <c r="I51" s="4">
        <f t="shared" si="32"/>
        <v>0</v>
      </c>
      <c r="J51" s="4">
        <f t="shared" ref="J51" si="33">SUM(J52:J57)</f>
        <v>0</v>
      </c>
      <c r="K51" s="10">
        <f t="shared" si="3"/>
        <v>136456348</v>
      </c>
    </row>
    <row r="52" spans="1:12" ht="20.100000000000001" customHeight="1" x14ac:dyDescent="0.25">
      <c r="A52" s="78"/>
      <c r="B52" s="61"/>
      <c r="C52" s="12" t="s">
        <v>6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10">
        <f t="shared" si="3"/>
        <v>0</v>
      </c>
    </row>
    <row r="53" spans="1:12" ht="15" customHeight="1" x14ac:dyDescent="0.25">
      <c r="A53" s="78"/>
      <c r="B53" s="61"/>
      <c r="C53" s="42" t="s">
        <v>7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10">
        <f t="shared" si="3"/>
        <v>0</v>
      </c>
    </row>
    <row r="54" spans="1:12" ht="20.100000000000001" customHeight="1" x14ac:dyDescent="0.25">
      <c r="A54" s="78"/>
      <c r="B54" s="61"/>
      <c r="C54" s="42" t="s">
        <v>8</v>
      </c>
      <c r="D54" s="2">
        <v>0</v>
      </c>
      <c r="E54" s="2">
        <v>0</v>
      </c>
      <c r="F54" s="2">
        <v>0</v>
      </c>
      <c r="G54" s="2">
        <v>0</v>
      </c>
      <c r="H54" s="2">
        <f>500000-500000</f>
        <v>0</v>
      </c>
      <c r="I54" s="2">
        <v>0</v>
      </c>
      <c r="J54" s="2">
        <v>0</v>
      </c>
      <c r="K54" s="10">
        <f t="shared" si="3"/>
        <v>0</v>
      </c>
    </row>
    <row r="55" spans="1:12" ht="18" customHeight="1" x14ac:dyDescent="0.25">
      <c r="A55" s="78"/>
      <c r="B55" s="61"/>
      <c r="C55" s="42" t="s">
        <v>12</v>
      </c>
      <c r="D55" s="2">
        <v>0</v>
      </c>
      <c r="E55" s="2">
        <v>0</v>
      </c>
      <c r="F55" s="2">
        <v>0</v>
      </c>
      <c r="G55" s="15">
        <v>0</v>
      </c>
      <c r="H55" s="2">
        <v>0</v>
      </c>
      <c r="I55" s="2">
        <v>0</v>
      </c>
      <c r="J55" s="2">
        <v>0</v>
      </c>
      <c r="K55" s="10">
        <f t="shared" si="3"/>
        <v>0</v>
      </c>
    </row>
    <row r="56" spans="1:12" ht="16.5" customHeight="1" x14ac:dyDescent="0.25">
      <c r="A56" s="78"/>
      <c r="B56" s="61"/>
      <c r="C56" s="42" t="s">
        <v>9</v>
      </c>
      <c r="D56" s="2">
        <v>0</v>
      </c>
      <c r="E56" s="2">
        <v>0</v>
      </c>
      <c r="F56" s="2">
        <v>0</v>
      </c>
      <c r="G56" s="17">
        <v>0</v>
      </c>
      <c r="H56" s="2">
        <v>0</v>
      </c>
      <c r="I56" s="2">
        <v>0</v>
      </c>
      <c r="J56" s="2">
        <v>0</v>
      </c>
      <c r="K56" s="10">
        <f t="shared" si="3"/>
        <v>0</v>
      </c>
    </row>
    <row r="57" spans="1:12" ht="26.25" customHeight="1" x14ac:dyDescent="0.25">
      <c r="A57" s="80"/>
      <c r="B57" s="61"/>
      <c r="C57" s="18" t="s">
        <v>10</v>
      </c>
      <c r="D57" s="5">
        <v>0</v>
      </c>
      <c r="E57" s="5">
        <v>0</v>
      </c>
      <c r="F57" s="5">
        <v>0</v>
      </c>
      <c r="G57" s="19">
        <v>0</v>
      </c>
      <c r="H57" s="5">
        <f>135956348-5000000+5500000</f>
        <v>136456348</v>
      </c>
      <c r="I57" s="5">
        <v>0</v>
      </c>
      <c r="J57" s="5">
        <v>0</v>
      </c>
      <c r="K57" s="10">
        <f t="shared" si="3"/>
        <v>136456348</v>
      </c>
    </row>
    <row r="58" spans="1:12" ht="26.25" customHeight="1" x14ac:dyDescent="0.25">
      <c r="A58" s="57" t="s">
        <v>53</v>
      </c>
      <c r="B58" s="60" t="s">
        <v>17</v>
      </c>
      <c r="C58" s="42" t="s">
        <v>4</v>
      </c>
      <c r="D58" s="2">
        <f>D59+D60+D62+D63+D64+D65</f>
        <v>0</v>
      </c>
      <c r="E58" s="2">
        <f t="shared" ref="E58:I58" si="34">E59+E60+E62+E63+E64+E65</f>
        <v>0</v>
      </c>
      <c r="F58" s="2">
        <f t="shared" si="34"/>
        <v>0</v>
      </c>
      <c r="G58" s="2">
        <f t="shared" si="34"/>
        <v>0</v>
      </c>
      <c r="H58" s="2">
        <f>H59+H60+H61+H62+H63+H64+H65</f>
        <v>6211800.0000000009</v>
      </c>
      <c r="I58" s="2">
        <f t="shared" si="34"/>
        <v>0</v>
      </c>
      <c r="J58" s="2">
        <f t="shared" ref="J58" si="35">J59+J60+J62+J63+J64+J65</f>
        <v>0</v>
      </c>
      <c r="K58" s="10">
        <f t="shared" si="3"/>
        <v>6211800.0000000009</v>
      </c>
    </row>
    <row r="59" spans="1:12" ht="26.25" customHeight="1" x14ac:dyDescent="0.25">
      <c r="A59" s="58"/>
      <c r="B59" s="61"/>
      <c r="C59" s="12" t="s">
        <v>6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10">
        <f t="shared" si="3"/>
        <v>0</v>
      </c>
    </row>
    <row r="60" spans="1:12" ht="26.25" customHeight="1" x14ac:dyDescent="0.25">
      <c r="A60" s="58"/>
      <c r="B60" s="61"/>
      <c r="C60" s="42" t="s">
        <v>7</v>
      </c>
      <c r="D60" s="2">
        <v>0</v>
      </c>
      <c r="E60" s="2">
        <v>0</v>
      </c>
      <c r="F60" s="2">
        <v>0</v>
      </c>
      <c r="G60" s="2">
        <v>0</v>
      </c>
      <c r="H60" s="2">
        <v>5000000</v>
      </c>
      <c r="I60" s="2">
        <v>0</v>
      </c>
      <c r="J60" s="2">
        <v>0</v>
      </c>
      <c r="K60" s="10">
        <f t="shared" si="3"/>
        <v>5000000</v>
      </c>
      <c r="L60" s="11">
        <v>5000000</v>
      </c>
    </row>
    <row r="61" spans="1:12" ht="32.25" customHeight="1" x14ac:dyDescent="0.25">
      <c r="A61" s="58"/>
      <c r="B61" s="61"/>
      <c r="C61" s="53" t="s">
        <v>54</v>
      </c>
      <c r="D61" s="2">
        <v>0</v>
      </c>
      <c r="E61" s="2">
        <v>0</v>
      </c>
      <c r="F61" s="2">
        <v>0</v>
      </c>
      <c r="G61" s="2">
        <v>0</v>
      </c>
      <c r="H61" s="2">
        <v>555555.56000000006</v>
      </c>
      <c r="I61" s="2">
        <v>0</v>
      </c>
      <c r="J61" s="2">
        <v>0</v>
      </c>
      <c r="K61" s="10">
        <f t="shared" si="3"/>
        <v>555555.56000000006</v>
      </c>
      <c r="L61" s="11">
        <v>555555.56000000006</v>
      </c>
    </row>
    <row r="62" spans="1:12" ht="26.25" customHeight="1" x14ac:dyDescent="0.25">
      <c r="A62" s="58"/>
      <c r="B62" s="61"/>
      <c r="C62" s="42" t="s">
        <v>8</v>
      </c>
      <c r="D62" s="2">
        <v>0</v>
      </c>
      <c r="E62" s="2">
        <v>0</v>
      </c>
      <c r="F62" s="2">
        <v>0</v>
      </c>
      <c r="G62" s="2">
        <v>0</v>
      </c>
      <c r="H62" s="54">
        <f>643170.4+13074.04</f>
        <v>656244.44000000006</v>
      </c>
      <c r="I62" s="2">
        <v>0</v>
      </c>
      <c r="J62" s="2">
        <v>0</v>
      </c>
      <c r="K62" s="10">
        <f t="shared" si="3"/>
        <v>656244.44000000006</v>
      </c>
    </row>
    <row r="63" spans="1:12" ht="26.25" customHeight="1" x14ac:dyDescent="0.25">
      <c r="A63" s="58"/>
      <c r="B63" s="61"/>
      <c r="C63" s="42" t="s">
        <v>12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10">
        <f t="shared" si="3"/>
        <v>0</v>
      </c>
    </row>
    <row r="64" spans="1:12" ht="26.25" customHeight="1" x14ac:dyDescent="0.25">
      <c r="A64" s="58"/>
      <c r="B64" s="61"/>
      <c r="C64" s="42" t="s">
        <v>9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10">
        <f t="shared" si="3"/>
        <v>0</v>
      </c>
    </row>
    <row r="65" spans="1:12" ht="50.25" customHeight="1" x14ac:dyDescent="0.25">
      <c r="A65" s="59"/>
      <c r="B65" s="62"/>
      <c r="C65" s="12" t="s">
        <v>10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10">
        <f t="shared" si="3"/>
        <v>0</v>
      </c>
    </row>
    <row r="66" spans="1:12" x14ac:dyDescent="0.25">
      <c r="A66" s="67" t="s">
        <v>19</v>
      </c>
      <c r="B66" s="69"/>
      <c r="C66" s="38" t="s">
        <v>4</v>
      </c>
      <c r="D66" s="39">
        <f t="shared" ref="D66:I72" si="36">D73</f>
        <v>0</v>
      </c>
      <c r="E66" s="39">
        <f t="shared" si="36"/>
        <v>0</v>
      </c>
      <c r="F66" s="39">
        <f t="shared" si="36"/>
        <v>0</v>
      </c>
      <c r="G66" s="39">
        <f t="shared" si="36"/>
        <v>0</v>
      </c>
      <c r="H66" s="56">
        <f t="shared" si="36"/>
        <v>453666.3</v>
      </c>
      <c r="I66" s="39">
        <f t="shared" si="36"/>
        <v>0</v>
      </c>
      <c r="J66" s="39">
        <f t="shared" ref="J66" si="37">J73</f>
        <v>0</v>
      </c>
      <c r="K66" s="10">
        <f t="shared" si="3"/>
        <v>453666.3</v>
      </c>
    </row>
    <row r="67" spans="1:12" x14ac:dyDescent="0.25">
      <c r="A67" s="68"/>
      <c r="B67" s="66"/>
      <c r="C67" s="20" t="s">
        <v>6</v>
      </c>
      <c r="D67" s="5">
        <f t="shared" si="36"/>
        <v>0</v>
      </c>
      <c r="E67" s="5">
        <f t="shared" si="36"/>
        <v>0</v>
      </c>
      <c r="F67" s="5">
        <f t="shared" si="36"/>
        <v>0</v>
      </c>
      <c r="G67" s="5">
        <f t="shared" si="36"/>
        <v>0</v>
      </c>
      <c r="H67" s="5">
        <f t="shared" si="36"/>
        <v>147064.95000000001</v>
      </c>
      <c r="I67" s="5">
        <f t="shared" si="36"/>
        <v>0</v>
      </c>
      <c r="J67" s="5">
        <f t="shared" ref="J67" si="38">J74</f>
        <v>0</v>
      </c>
      <c r="K67" s="10">
        <f t="shared" si="3"/>
        <v>147064.95000000001</v>
      </c>
    </row>
    <row r="68" spans="1:12" x14ac:dyDescent="0.25">
      <c r="A68" s="68"/>
      <c r="B68" s="66"/>
      <c r="C68" s="21" t="s">
        <v>7</v>
      </c>
      <c r="D68" s="5">
        <f t="shared" si="36"/>
        <v>0</v>
      </c>
      <c r="E68" s="5">
        <f t="shared" si="36"/>
        <v>0</v>
      </c>
      <c r="F68" s="5">
        <f t="shared" si="36"/>
        <v>0</v>
      </c>
      <c r="G68" s="5">
        <f t="shared" si="36"/>
        <v>0</v>
      </c>
      <c r="H68" s="5">
        <f t="shared" si="36"/>
        <v>261235.05</v>
      </c>
      <c r="I68" s="5">
        <f t="shared" si="36"/>
        <v>0</v>
      </c>
      <c r="J68" s="5">
        <f t="shared" ref="J68" si="39">J75</f>
        <v>0</v>
      </c>
      <c r="K68" s="10">
        <f t="shared" si="3"/>
        <v>261235.05</v>
      </c>
    </row>
    <row r="69" spans="1:12" x14ac:dyDescent="0.25">
      <c r="A69" s="68"/>
      <c r="B69" s="66"/>
      <c r="C69" s="21" t="s">
        <v>8</v>
      </c>
      <c r="D69" s="5">
        <f t="shared" si="36"/>
        <v>0</v>
      </c>
      <c r="E69" s="5">
        <f t="shared" si="36"/>
        <v>0</v>
      </c>
      <c r="F69" s="5">
        <f t="shared" si="36"/>
        <v>0</v>
      </c>
      <c r="G69" s="5">
        <f t="shared" si="36"/>
        <v>0</v>
      </c>
      <c r="H69" s="5">
        <f t="shared" si="36"/>
        <v>45366.3</v>
      </c>
      <c r="I69" s="5">
        <f t="shared" si="36"/>
        <v>0</v>
      </c>
      <c r="J69" s="5">
        <f t="shared" ref="J69" si="40">J76</f>
        <v>0</v>
      </c>
      <c r="K69" s="10">
        <f t="shared" si="3"/>
        <v>45366.3</v>
      </c>
    </row>
    <row r="70" spans="1:12" x14ac:dyDescent="0.25">
      <c r="A70" s="68"/>
      <c r="B70" s="66"/>
      <c r="C70" s="21" t="s">
        <v>12</v>
      </c>
      <c r="D70" s="5">
        <f t="shared" si="36"/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ref="J70" si="41">J77</f>
        <v>0</v>
      </c>
      <c r="K70" s="10">
        <f t="shared" si="3"/>
        <v>0</v>
      </c>
    </row>
    <row r="71" spans="1:12" x14ac:dyDescent="0.25">
      <c r="A71" s="68"/>
      <c r="B71" s="66"/>
      <c r="C71" s="21" t="s">
        <v>9</v>
      </c>
      <c r="D71" s="5">
        <f t="shared" si="36"/>
        <v>0</v>
      </c>
      <c r="E71" s="5">
        <f t="shared" si="36"/>
        <v>0</v>
      </c>
      <c r="F71" s="5">
        <f t="shared" si="36"/>
        <v>0</v>
      </c>
      <c r="G71" s="5">
        <f t="shared" si="36"/>
        <v>0</v>
      </c>
      <c r="H71" s="5">
        <f t="shared" si="36"/>
        <v>0</v>
      </c>
      <c r="I71" s="5">
        <f t="shared" si="36"/>
        <v>0</v>
      </c>
      <c r="J71" s="5">
        <f t="shared" ref="J71" si="42">J78</f>
        <v>0</v>
      </c>
      <c r="K71" s="10">
        <f t="shared" si="3"/>
        <v>0</v>
      </c>
    </row>
    <row r="72" spans="1:12" x14ac:dyDescent="0.25">
      <c r="A72" s="68"/>
      <c r="B72" s="66"/>
      <c r="C72" s="20" t="s">
        <v>10</v>
      </c>
      <c r="D72" s="5">
        <f t="shared" si="36"/>
        <v>0</v>
      </c>
      <c r="E72" s="5">
        <f t="shared" si="36"/>
        <v>0</v>
      </c>
      <c r="F72" s="5">
        <f t="shared" si="36"/>
        <v>0</v>
      </c>
      <c r="G72" s="5">
        <f t="shared" si="36"/>
        <v>0</v>
      </c>
      <c r="H72" s="5">
        <f t="shared" si="36"/>
        <v>0</v>
      </c>
      <c r="I72" s="5">
        <f t="shared" si="36"/>
        <v>0</v>
      </c>
      <c r="J72" s="5">
        <f t="shared" ref="J72" si="43">J79</f>
        <v>0</v>
      </c>
      <c r="K72" s="10">
        <f t="shared" si="3"/>
        <v>0</v>
      </c>
    </row>
    <row r="73" spans="1:12" x14ac:dyDescent="0.25">
      <c r="A73" s="63" t="s">
        <v>20</v>
      </c>
      <c r="B73" s="65"/>
      <c r="C73" s="22" t="s">
        <v>4</v>
      </c>
      <c r="D73" s="5">
        <f t="shared" ref="D73:I73" si="44">D74+D75+D76+D77+D78+D79</f>
        <v>0</v>
      </c>
      <c r="E73" s="5">
        <f t="shared" si="44"/>
        <v>0</v>
      </c>
      <c r="F73" s="5">
        <f t="shared" si="44"/>
        <v>0</v>
      </c>
      <c r="G73" s="5">
        <f t="shared" si="44"/>
        <v>0</v>
      </c>
      <c r="H73" s="5">
        <f t="shared" si="44"/>
        <v>453666.3</v>
      </c>
      <c r="I73" s="5">
        <f t="shared" si="44"/>
        <v>0</v>
      </c>
      <c r="J73" s="5">
        <f t="shared" ref="J73" si="45">J74+J75+J76+J77+J78+J79</f>
        <v>0</v>
      </c>
      <c r="K73" s="10">
        <f t="shared" si="3"/>
        <v>453666.3</v>
      </c>
    </row>
    <row r="74" spans="1:12" x14ac:dyDescent="0.25">
      <c r="A74" s="64"/>
      <c r="B74" s="66"/>
      <c r="C74" s="20" t="s">
        <v>6</v>
      </c>
      <c r="D74" s="5">
        <v>0</v>
      </c>
      <c r="E74" s="5">
        <v>0</v>
      </c>
      <c r="F74" s="5">
        <v>0</v>
      </c>
      <c r="G74" s="5">
        <v>0</v>
      </c>
      <c r="H74" s="5">
        <v>147064.95000000001</v>
      </c>
      <c r="I74" s="5">
        <v>0</v>
      </c>
      <c r="J74" s="5">
        <v>0</v>
      </c>
      <c r="K74" s="10">
        <f t="shared" si="3"/>
        <v>147064.95000000001</v>
      </c>
    </row>
    <row r="75" spans="1:12" x14ac:dyDescent="0.25">
      <c r="A75" s="64"/>
      <c r="B75" s="66"/>
      <c r="C75" s="21" t="s">
        <v>7</v>
      </c>
      <c r="D75" s="5">
        <v>0</v>
      </c>
      <c r="E75" s="5">
        <v>0</v>
      </c>
      <c r="F75" s="5">
        <v>0</v>
      </c>
      <c r="G75" s="5">
        <v>0</v>
      </c>
      <c r="H75" s="5">
        <v>261235.05</v>
      </c>
      <c r="I75" s="5">
        <v>0</v>
      </c>
      <c r="J75" s="5">
        <v>0</v>
      </c>
      <c r="K75" s="10">
        <f>D75+E75+F75+G75+H75+I75+J75</f>
        <v>261235.05</v>
      </c>
    </row>
    <row r="76" spans="1:12" x14ac:dyDescent="0.25">
      <c r="A76" s="64"/>
      <c r="B76" s="66"/>
      <c r="C76" s="21" t="s">
        <v>8</v>
      </c>
      <c r="D76" s="5">
        <v>0</v>
      </c>
      <c r="E76" s="5">
        <v>0</v>
      </c>
      <c r="F76" s="5">
        <v>0</v>
      </c>
      <c r="G76" s="5">
        <v>0</v>
      </c>
      <c r="H76" s="5">
        <f>40830+4536.3</f>
        <v>45366.3</v>
      </c>
      <c r="I76" s="5">
        <v>0</v>
      </c>
      <c r="J76" s="5">
        <v>0</v>
      </c>
      <c r="K76" s="10">
        <f t="shared" ref="K76:K93" si="46">D76+E76+F76+G76+H76+I76+J76</f>
        <v>45366.3</v>
      </c>
      <c r="L76" s="11">
        <v>4536.3</v>
      </c>
    </row>
    <row r="77" spans="1:12" x14ac:dyDescent="0.25">
      <c r="A77" s="64"/>
      <c r="B77" s="66"/>
      <c r="C77" s="21" t="s">
        <v>12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10">
        <f t="shared" si="46"/>
        <v>0</v>
      </c>
    </row>
    <row r="78" spans="1:12" x14ac:dyDescent="0.25">
      <c r="A78" s="64"/>
      <c r="B78" s="66"/>
      <c r="C78" s="21" t="s">
        <v>9</v>
      </c>
      <c r="D78" s="5">
        <v>0</v>
      </c>
      <c r="E78" s="5">
        <v>0</v>
      </c>
      <c r="F78" s="5">
        <v>0</v>
      </c>
      <c r="G78" s="19">
        <v>0</v>
      </c>
      <c r="H78" s="5">
        <v>0</v>
      </c>
      <c r="I78" s="5">
        <v>0</v>
      </c>
      <c r="J78" s="5">
        <v>0</v>
      </c>
      <c r="K78" s="10">
        <f t="shared" si="46"/>
        <v>0</v>
      </c>
    </row>
    <row r="79" spans="1:12" x14ac:dyDescent="0.25">
      <c r="A79" s="64"/>
      <c r="B79" s="66"/>
      <c r="C79" s="20" t="s">
        <v>10</v>
      </c>
      <c r="D79" s="23">
        <v>0</v>
      </c>
      <c r="E79" s="23">
        <v>0</v>
      </c>
      <c r="F79" s="23">
        <v>0</v>
      </c>
      <c r="G79" s="24">
        <v>0</v>
      </c>
      <c r="H79" s="23">
        <v>0</v>
      </c>
      <c r="I79" s="23">
        <v>0</v>
      </c>
      <c r="J79" s="23">
        <v>0</v>
      </c>
      <c r="K79" s="10">
        <f t="shared" si="46"/>
        <v>0</v>
      </c>
    </row>
    <row r="80" spans="1:12" x14ac:dyDescent="0.25">
      <c r="A80" s="70" t="s">
        <v>21</v>
      </c>
      <c r="B80" s="65"/>
      <c r="C80" s="25" t="s">
        <v>4</v>
      </c>
      <c r="D80" s="26">
        <f t="shared" ref="D80:H86" si="47">D87</f>
        <v>0</v>
      </c>
      <c r="E80" s="26">
        <f t="shared" si="47"/>
        <v>0</v>
      </c>
      <c r="F80" s="26">
        <f t="shared" si="47"/>
        <v>0</v>
      </c>
      <c r="G80" s="26">
        <f t="shared" si="47"/>
        <v>0</v>
      </c>
      <c r="H80" s="26">
        <f t="shared" si="47"/>
        <v>0</v>
      </c>
      <c r="I80" s="26">
        <v>0</v>
      </c>
      <c r="J80" s="26">
        <v>0</v>
      </c>
      <c r="K80" s="10">
        <f t="shared" si="46"/>
        <v>0</v>
      </c>
    </row>
    <row r="81" spans="1:11" x14ac:dyDescent="0.25">
      <c r="A81" s="71"/>
      <c r="B81" s="66"/>
      <c r="C81" s="27" t="s">
        <v>6</v>
      </c>
      <c r="D81" s="2">
        <f t="shared" si="47"/>
        <v>0</v>
      </c>
      <c r="E81" s="2">
        <f t="shared" si="47"/>
        <v>0</v>
      </c>
      <c r="F81" s="2">
        <f t="shared" si="47"/>
        <v>0</v>
      </c>
      <c r="G81" s="2">
        <f t="shared" si="47"/>
        <v>0</v>
      </c>
      <c r="H81" s="2">
        <f t="shared" si="47"/>
        <v>0</v>
      </c>
      <c r="I81" s="2">
        <v>0</v>
      </c>
      <c r="J81" s="2">
        <v>0</v>
      </c>
      <c r="K81" s="10">
        <f t="shared" si="46"/>
        <v>0</v>
      </c>
    </row>
    <row r="82" spans="1:11" x14ac:dyDescent="0.25">
      <c r="A82" s="71"/>
      <c r="B82" s="66"/>
      <c r="C82" s="28" t="s">
        <v>7</v>
      </c>
      <c r="D82" s="2">
        <f t="shared" si="47"/>
        <v>0</v>
      </c>
      <c r="E82" s="2">
        <f t="shared" si="47"/>
        <v>0</v>
      </c>
      <c r="F82" s="2">
        <f t="shared" si="47"/>
        <v>0</v>
      </c>
      <c r="G82" s="2">
        <f t="shared" si="47"/>
        <v>0</v>
      </c>
      <c r="H82" s="2">
        <f t="shared" si="47"/>
        <v>0</v>
      </c>
      <c r="I82" s="2">
        <v>0</v>
      </c>
      <c r="J82" s="2">
        <v>0</v>
      </c>
      <c r="K82" s="10">
        <f t="shared" si="46"/>
        <v>0</v>
      </c>
    </row>
    <row r="83" spans="1:11" x14ac:dyDescent="0.25">
      <c r="A83" s="71"/>
      <c r="B83" s="66"/>
      <c r="C83" s="28" t="s">
        <v>8</v>
      </c>
      <c r="D83" s="2">
        <f t="shared" si="47"/>
        <v>0</v>
      </c>
      <c r="E83" s="2">
        <f t="shared" si="47"/>
        <v>0</v>
      </c>
      <c r="F83" s="2">
        <f t="shared" si="47"/>
        <v>0</v>
      </c>
      <c r="G83" s="2">
        <f t="shared" si="47"/>
        <v>0</v>
      </c>
      <c r="H83" s="2">
        <f t="shared" si="47"/>
        <v>0</v>
      </c>
      <c r="I83" s="2">
        <v>0</v>
      </c>
      <c r="J83" s="2">
        <v>0</v>
      </c>
      <c r="K83" s="10">
        <f t="shared" si="46"/>
        <v>0</v>
      </c>
    </row>
    <row r="84" spans="1:11" x14ac:dyDescent="0.25">
      <c r="A84" s="71"/>
      <c r="B84" s="66"/>
      <c r="C84" s="28" t="s">
        <v>12</v>
      </c>
      <c r="D84" s="2">
        <f t="shared" si="47"/>
        <v>0</v>
      </c>
      <c r="E84" s="2">
        <f t="shared" si="47"/>
        <v>0</v>
      </c>
      <c r="F84" s="2">
        <f t="shared" si="47"/>
        <v>0</v>
      </c>
      <c r="G84" s="2">
        <f t="shared" si="47"/>
        <v>0</v>
      </c>
      <c r="H84" s="2">
        <f t="shared" si="47"/>
        <v>0</v>
      </c>
      <c r="I84" s="2">
        <v>0</v>
      </c>
      <c r="J84" s="2">
        <v>0</v>
      </c>
      <c r="K84" s="10">
        <f t="shared" si="46"/>
        <v>0</v>
      </c>
    </row>
    <row r="85" spans="1:11" x14ac:dyDescent="0.25">
      <c r="A85" s="71"/>
      <c r="B85" s="66"/>
      <c r="C85" s="28" t="s">
        <v>9</v>
      </c>
      <c r="D85" s="2">
        <f t="shared" si="47"/>
        <v>0</v>
      </c>
      <c r="E85" s="2">
        <f t="shared" si="47"/>
        <v>0</v>
      </c>
      <c r="F85" s="2">
        <f t="shared" si="47"/>
        <v>0</v>
      </c>
      <c r="G85" s="2">
        <f t="shared" si="47"/>
        <v>0</v>
      </c>
      <c r="H85" s="2">
        <f t="shared" si="47"/>
        <v>0</v>
      </c>
      <c r="I85" s="2">
        <v>0</v>
      </c>
      <c r="J85" s="2">
        <v>0</v>
      </c>
      <c r="K85" s="10">
        <f t="shared" si="46"/>
        <v>0</v>
      </c>
    </row>
    <row r="86" spans="1:11" x14ac:dyDescent="0.25">
      <c r="A86" s="71"/>
      <c r="B86" s="66"/>
      <c r="C86" s="20" t="s">
        <v>10</v>
      </c>
      <c r="D86" s="2">
        <f t="shared" si="47"/>
        <v>0</v>
      </c>
      <c r="E86" s="2">
        <f t="shared" si="47"/>
        <v>0</v>
      </c>
      <c r="F86" s="2">
        <f t="shared" si="47"/>
        <v>0</v>
      </c>
      <c r="G86" s="2">
        <f t="shared" si="47"/>
        <v>0</v>
      </c>
      <c r="H86" s="2">
        <f t="shared" si="47"/>
        <v>0</v>
      </c>
      <c r="I86" s="2">
        <v>0</v>
      </c>
      <c r="J86" s="2">
        <v>0</v>
      </c>
      <c r="K86" s="10">
        <f t="shared" si="46"/>
        <v>0</v>
      </c>
    </row>
    <row r="87" spans="1:11" x14ac:dyDescent="0.25">
      <c r="A87" s="63" t="s">
        <v>22</v>
      </c>
      <c r="B87" s="65"/>
      <c r="C87" s="29" t="s">
        <v>4</v>
      </c>
      <c r="D87" s="2">
        <f t="shared" ref="D87:I87" si="48">D88+D89+D90+D91+D92+D93</f>
        <v>0</v>
      </c>
      <c r="E87" s="2">
        <f t="shared" si="48"/>
        <v>0</v>
      </c>
      <c r="F87" s="2">
        <f t="shared" si="48"/>
        <v>0</v>
      </c>
      <c r="G87" s="2">
        <f t="shared" si="48"/>
        <v>0</v>
      </c>
      <c r="H87" s="2">
        <f t="shared" si="48"/>
        <v>0</v>
      </c>
      <c r="I87" s="2">
        <f t="shared" si="48"/>
        <v>0</v>
      </c>
      <c r="J87" s="2">
        <f t="shared" ref="J87" si="49">J88+J89+J90+J91+J92+J93</f>
        <v>0</v>
      </c>
      <c r="K87" s="10">
        <f t="shared" si="46"/>
        <v>0</v>
      </c>
    </row>
    <row r="88" spans="1:11" x14ac:dyDescent="0.25">
      <c r="A88" s="64"/>
      <c r="B88" s="66"/>
      <c r="C88" s="30" t="s">
        <v>6</v>
      </c>
      <c r="D88" s="2">
        <v>0</v>
      </c>
      <c r="E88" s="2">
        <v>0</v>
      </c>
      <c r="F88" s="2">
        <v>0</v>
      </c>
      <c r="G88" s="15">
        <v>0</v>
      </c>
      <c r="H88" s="2">
        <v>0</v>
      </c>
      <c r="I88" s="2">
        <v>0</v>
      </c>
      <c r="J88" s="2">
        <v>0</v>
      </c>
      <c r="K88" s="10">
        <f t="shared" si="46"/>
        <v>0</v>
      </c>
    </row>
    <row r="89" spans="1:11" x14ac:dyDescent="0.25">
      <c r="A89" s="64"/>
      <c r="B89" s="66"/>
      <c r="C89" s="31" t="s">
        <v>7</v>
      </c>
      <c r="D89" s="2">
        <v>0</v>
      </c>
      <c r="E89" s="2">
        <v>0</v>
      </c>
      <c r="F89" s="2">
        <v>0</v>
      </c>
      <c r="G89" s="15">
        <v>0</v>
      </c>
      <c r="H89" s="2">
        <v>0</v>
      </c>
      <c r="I89" s="2">
        <v>0</v>
      </c>
      <c r="J89" s="2">
        <v>0</v>
      </c>
      <c r="K89" s="10">
        <f t="shared" si="46"/>
        <v>0</v>
      </c>
    </row>
    <row r="90" spans="1:11" x14ac:dyDescent="0.25">
      <c r="A90" s="64"/>
      <c r="B90" s="66"/>
      <c r="C90" s="31" t="s">
        <v>8</v>
      </c>
      <c r="D90" s="2">
        <v>0</v>
      </c>
      <c r="E90" s="2">
        <v>0</v>
      </c>
      <c r="F90" s="2">
        <v>0</v>
      </c>
      <c r="G90" s="15">
        <v>0</v>
      </c>
      <c r="H90" s="2">
        <v>0</v>
      </c>
      <c r="I90" s="2">
        <v>0</v>
      </c>
      <c r="J90" s="2">
        <v>0</v>
      </c>
      <c r="K90" s="10">
        <f t="shared" si="46"/>
        <v>0</v>
      </c>
    </row>
    <row r="91" spans="1:11" x14ac:dyDescent="0.25">
      <c r="A91" s="64"/>
      <c r="B91" s="66"/>
      <c r="C91" s="31" t="s">
        <v>12</v>
      </c>
      <c r="D91" s="2">
        <v>0</v>
      </c>
      <c r="E91" s="2">
        <v>0</v>
      </c>
      <c r="F91" s="2">
        <v>0</v>
      </c>
      <c r="G91" s="15">
        <v>0</v>
      </c>
      <c r="H91" s="2">
        <v>0</v>
      </c>
      <c r="I91" s="2">
        <v>0</v>
      </c>
      <c r="J91" s="2">
        <v>0</v>
      </c>
      <c r="K91" s="10">
        <f t="shared" si="46"/>
        <v>0</v>
      </c>
    </row>
    <row r="92" spans="1:11" x14ac:dyDescent="0.25">
      <c r="A92" s="64"/>
      <c r="B92" s="66"/>
      <c r="C92" s="31" t="s">
        <v>9</v>
      </c>
      <c r="D92" s="32">
        <v>0</v>
      </c>
      <c r="E92" s="32">
        <v>0</v>
      </c>
      <c r="F92" s="32">
        <v>0</v>
      </c>
      <c r="G92" s="33">
        <v>0</v>
      </c>
      <c r="H92" s="32">
        <v>0</v>
      </c>
      <c r="I92" s="32">
        <v>0</v>
      </c>
      <c r="J92" s="32">
        <v>0</v>
      </c>
      <c r="K92" s="10">
        <f t="shared" si="46"/>
        <v>0</v>
      </c>
    </row>
    <row r="93" spans="1:11" x14ac:dyDescent="0.25">
      <c r="A93" s="64"/>
      <c r="B93" s="66"/>
      <c r="C93" s="20" t="s">
        <v>10</v>
      </c>
      <c r="D93" s="34">
        <v>0</v>
      </c>
      <c r="E93" s="34">
        <v>0</v>
      </c>
      <c r="F93" s="34">
        <v>0</v>
      </c>
      <c r="G93" s="35">
        <v>0</v>
      </c>
      <c r="H93" s="34">
        <v>0</v>
      </c>
      <c r="I93" s="34">
        <v>0</v>
      </c>
      <c r="J93" s="34">
        <v>0</v>
      </c>
      <c r="K93" s="10">
        <f t="shared" si="46"/>
        <v>0</v>
      </c>
    </row>
    <row r="95" spans="1:11" ht="47.25" customHeight="1" x14ac:dyDescent="0.25">
      <c r="A95" s="74" t="s">
        <v>23</v>
      </c>
      <c r="B95" s="74"/>
      <c r="C95" s="37"/>
      <c r="D95" s="37"/>
      <c r="E95" s="36"/>
      <c r="F95" s="37"/>
      <c r="H95" s="36" t="s">
        <v>27</v>
      </c>
    </row>
    <row r="96" spans="1:11" ht="15.75" x14ac:dyDescent="0.25">
      <c r="A96" s="36"/>
      <c r="B96" s="37"/>
      <c r="C96" s="37"/>
      <c r="D96" s="37"/>
      <c r="E96" s="36"/>
      <c r="F96" s="37"/>
    </row>
    <row r="97" spans="1:6" ht="15.75" x14ac:dyDescent="0.25">
      <c r="A97" s="36"/>
      <c r="B97" s="36"/>
      <c r="C97" s="37"/>
      <c r="D97" s="37"/>
      <c r="E97" s="36"/>
      <c r="F97" s="37"/>
    </row>
    <row r="105" spans="1:6" x14ac:dyDescent="0.25">
      <c r="F105" s="6" t="s">
        <v>24</v>
      </c>
    </row>
  </sheetData>
  <mergeCells count="26">
    <mergeCell ref="A1:K1"/>
    <mergeCell ref="A3:K3"/>
    <mergeCell ref="A95:B95"/>
    <mergeCell ref="A4:A6"/>
    <mergeCell ref="B4:B6"/>
    <mergeCell ref="C4:C6"/>
    <mergeCell ref="D4:K5"/>
    <mergeCell ref="A8:A15"/>
    <mergeCell ref="B8:B43"/>
    <mergeCell ref="A16:A22"/>
    <mergeCell ref="A23:A29"/>
    <mergeCell ref="A30:A36"/>
    <mergeCell ref="A37:A43"/>
    <mergeCell ref="A44:A50"/>
    <mergeCell ref="B44:B57"/>
    <mergeCell ref="A51:A57"/>
    <mergeCell ref="A58:A65"/>
    <mergeCell ref="B58:B65"/>
    <mergeCell ref="A87:A93"/>
    <mergeCell ref="B87:B93"/>
    <mergeCell ref="A66:A72"/>
    <mergeCell ref="B66:B72"/>
    <mergeCell ref="A73:A79"/>
    <mergeCell ref="B73:B79"/>
    <mergeCell ref="A80:A86"/>
    <mergeCell ref="B80:B86"/>
  </mergeCells>
  <pageMargins left="0.25" right="0.25" top="0.75" bottom="0.75" header="0.3" footer="0.3"/>
  <pageSetup paperSize="9" scale="72" fitToHeight="0" orientation="landscape" r:id="rId1"/>
  <rowBreaks count="3" manualBreakCount="3">
    <brk id="27" max="10" man="1"/>
    <brk id="57" max="10" man="1"/>
    <brk id="8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93D9-DA57-4B77-8B90-53B1390797AB}">
  <dimension ref="A1:L27"/>
  <sheetViews>
    <sheetView workbookViewId="0">
      <selection activeCell="K2" sqref="K2:K4"/>
    </sheetView>
  </sheetViews>
  <sheetFormatPr defaultRowHeight="15" x14ac:dyDescent="0.25"/>
  <cols>
    <col min="1" max="1" width="9.140625" customWidth="1"/>
    <col min="2" max="2" width="32.5703125" customWidth="1"/>
    <col min="4" max="4" width="10" customWidth="1"/>
    <col min="6" max="6" width="12.140625" customWidth="1"/>
    <col min="9" max="9" width="10.5703125" customWidth="1"/>
  </cols>
  <sheetData>
    <row r="1" spans="1:12" ht="15.75" customHeight="1" x14ac:dyDescent="0.25">
      <c r="A1" s="84" t="s">
        <v>28</v>
      </c>
      <c r="B1" s="85" t="s">
        <v>29</v>
      </c>
      <c r="C1" s="84" t="s">
        <v>30</v>
      </c>
      <c r="D1" s="81" t="s">
        <v>31</v>
      </c>
      <c r="E1" s="82"/>
      <c r="F1" s="82"/>
      <c r="G1" s="82"/>
      <c r="H1" s="82"/>
      <c r="I1" s="82"/>
      <c r="J1" s="82"/>
      <c r="K1" s="83"/>
      <c r="L1" s="45"/>
    </row>
    <row r="2" spans="1:12" x14ac:dyDescent="0.25">
      <c r="A2" s="84"/>
      <c r="B2" s="85"/>
      <c r="C2" s="84"/>
      <c r="D2" s="93" t="s">
        <v>32</v>
      </c>
      <c r="E2" s="93" t="s">
        <v>33</v>
      </c>
      <c r="F2" s="93" t="s">
        <v>34</v>
      </c>
      <c r="G2" s="93" t="s">
        <v>35</v>
      </c>
      <c r="H2" s="85" t="s">
        <v>36</v>
      </c>
      <c r="I2" s="85" t="s">
        <v>37</v>
      </c>
      <c r="J2" s="85" t="s">
        <v>38</v>
      </c>
      <c r="K2" s="91" t="s">
        <v>52</v>
      </c>
      <c r="L2" s="92"/>
    </row>
    <row r="3" spans="1:12" x14ac:dyDescent="0.25">
      <c r="A3" s="84"/>
      <c r="B3" s="85"/>
      <c r="C3" s="84"/>
      <c r="D3" s="93"/>
      <c r="E3" s="93"/>
      <c r="F3" s="93"/>
      <c r="G3" s="93"/>
      <c r="H3" s="85"/>
      <c r="I3" s="85"/>
      <c r="J3" s="85"/>
      <c r="K3" s="91"/>
      <c r="L3" s="92"/>
    </row>
    <row r="4" spans="1:12" ht="34.5" customHeight="1" x14ac:dyDescent="0.25">
      <c r="A4" s="84"/>
      <c r="B4" s="85"/>
      <c r="C4" s="84"/>
      <c r="D4" s="93"/>
      <c r="E4" s="93"/>
      <c r="F4" s="93"/>
      <c r="G4" s="93"/>
      <c r="H4" s="85"/>
      <c r="I4" s="85"/>
      <c r="J4" s="85"/>
      <c r="K4" s="91"/>
      <c r="L4" s="92"/>
    </row>
    <row r="5" spans="1:12" ht="15.75" x14ac:dyDescent="0.25">
      <c r="A5" s="47">
        <v>1</v>
      </c>
      <c r="B5" s="47">
        <v>2</v>
      </c>
      <c r="C5" s="47">
        <v>3</v>
      </c>
      <c r="D5" s="48"/>
      <c r="E5" s="48"/>
      <c r="F5" s="47">
        <v>4</v>
      </c>
      <c r="G5" s="47">
        <v>5</v>
      </c>
      <c r="H5" s="47">
        <v>6</v>
      </c>
      <c r="I5" s="47">
        <v>7</v>
      </c>
      <c r="J5" s="47">
        <v>8</v>
      </c>
      <c r="K5" s="46"/>
      <c r="L5" s="45"/>
    </row>
    <row r="6" spans="1:12" ht="15.75" x14ac:dyDescent="0.25">
      <c r="A6" s="85" t="s">
        <v>39</v>
      </c>
      <c r="B6" s="85"/>
      <c r="C6" s="85"/>
      <c r="D6" s="85"/>
      <c r="E6" s="85"/>
      <c r="F6" s="85"/>
      <c r="G6" s="85"/>
      <c r="H6" s="85"/>
      <c r="I6" s="85"/>
      <c r="J6" s="85"/>
      <c r="K6" s="46"/>
      <c r="L6" s="45"/>
    </row>
    <row r="7" spans="1:12" x14ac:dyDescent="0.25">
      <c r="A7" s="84">
        <v>1</v>
      </c>
      <c r="B7" s="87" t="s">
        <v>40</v>
      </c>
      <c r="C7" s="84" t="s">
        <v>41</v>
      </c>
      <c r="D7" s="85">
        <v>1396</v>
      </c>
      <c r="E7" s="85">
        <v>1408</v>
      </c>
      <c r="F7" s="84">
        <v>1540</v>
      </c>
      <c r="G7" s="84">
        <v>1555</v>
      </c>
      <c r="H7" s="84">
        <v>1570</v>
      </c>
      <c r="I7" s="84">
        <v>1585</v>
      </c>
      <c r="J7" s="84">
        <v>1601</v>
      </c>
      <c r="K7" s="84">
        <f>SUM(D7:J8)</f>
        <v>10655</v>
      </c>
      <c r="L7" s="88"/>
    </row>
    <row r="8" spans="1:12" x14ac:dyDescent="0.25">
      <c r="A8" s="84"/>
      <c r="B8" s="87"/>
      <c r="C8" s="84"/>
      <c r="D8" s="85"/>
      <c r="E8" s="85"/>
      <c r="F8" s="84"/>
      <c r="G8" s="84"/>
      <c r="H8" s="84"/>
      <c r="I8" s="84"/>
      <c r="J8" s="84"/>
      <c r="K8" s="84"/>
      <c r="L8" s="88"/>
    </row>
    <row r="9" spans="1:12" x14ac:dyDescent="0.25">
      <c r="A9" s="84">
        <v>2</v>
      </c>
      <c r="B9" s="87" t="s">
        <v>42</v>
      </c>
      <c r="C9" s="84" t="s">
        <v>43</v>
      </c>
      <c r="D9" s="85">
        <v>9800</v>
      </c>
      <c r="E9" s="85">
        <v>7200</v>
      </c>
      <c r="F9" s="84">
        <v>5232</v>
      </c>
      <c r="G9" s="84">
        <v>5300</v>
      </c>
      <c r="H9" s="84">
        <v>5355</v>
      </c>
      <c r="I9" s="84">
        <v>5425</v>
      </c>
      <c r="J9" s="84">
        <v>5450</v>
      </c>
      <c r="K9" s="84">
        <f>SUM(D9:J10)</f>
        <v>43762</v>
      </c>
      <c r="L9" s="90"/>
    </row>
    <row r="10" spans="1:12" x14ac:dyDescent="0.25">
      <c r="A10" s="84"/>
      <c r="B10" s="87"/>
      <c r="C10" s="84"/>
      <c r="D10" s="85"/>
      <c r="E10" s="85"/>
      <c r="F10" s="84"/>
      <c r="G10" s="84"/>
      <c r="H10" s="84"/>
      <c r="I10" s="84"/>
      <c r="J10" s="84"/>
      <c r="K10" s="84"/>
      <c r="L10" s="90"/>
    </row>
    <row r="11" spans="1:12" x14ac:dyDescent="0.25">
      <c r="A11" s="84">
        <v>3</v>
      </c>
      <c r="B11" s="87" t="s">
        <v>44</v>
      </c>
      <c r="C11" s="84" t="s">
        <v>41</v>
      </c>
      <c r="D11" s="85">
        <v>580</v>
      </c>
      <c r="E11" s="85">
        <v>580</v>
      </c>
      <c r="F11" s="84">
        <v>667</v>
      </c>
      <c r="G11" s="84">
        <v>680</v>
      </c>
      <c r="H11" s="84">
        <v>720</v>
      </c>
      <c r="I11" s="84">
        <v>790</v>
      </c>
      <c r="J11" s="84">
        <v>800</v>
      </c>
      <c r="K11" s="84">
        <f>SUM(D11:J13)</f>
        <v>4817</v>
      </c>
      <c r="L11" s="88"/>
    </row>
    <row r="12" spans="1:12" x14ac:dyDescent="0.25">
      <c r="A12" s="84"/>
      <c r="B12" s="87"/>
      <c r="C12" s="84"/>
      <c r="D12" s="85"/>
      <c r="E12" s="85"/>
      <c r="F12" s="84"/>
      <c r="G12" s="84"/>
      <c r="H12" s="84"/>
      <c r="I12" s="84"/>
      <c r="J12" s="84"/>
      <c r="K12" s="84"/>
      <c r="L12" s="88"/>
    </row>
    <row r="13" spans="1:12" x14ac:dyDescent="0.25">
      <c r="A13" s="84"/>
      <c r="B13" s="87"/>
      <c r="C13" s="84"/>
      <c r="D13" s="85"/>
      <c r="E13" s="85"/>
      <c r="F13" s="84"/>
      <c r="G13" s="84"/>
      <c r="H13" s="84"/>
      <c r="I13" s="84"/>
      <c r="J13" s="84"/>
      <c r="K13" s="84"/>
      <c r="L13" s="88"/>
    </row>
    <row r="14" spans="1:12" x14ac:dyDescent="0.25">
      <c r="A14" s="86">
        <v>4</v>
      </c>
      <c r="B14" s="87" t="s">
        <v>45</v>
      </c>
      <c r="C14" s="84" t="s">
        <v>41</v>
      </c>
      <c r="D14" s="85">
        <v>21438</v>
      </c>
      <c r="E14" s="85">
        <v>21438</v>
      </c>
      <c r="F14" s="84">
        <v>21441</v>
      </c>
      <c r="G14" s="84">
        <v>21438</v>
      </c>
      <c r="H14" s="84">
        <v>21438</v>
      </c>
      <c r="I14" s="84">
        <v>21438</v>
      </c>
      <c r="J14" s="84">
        <v>21438</v>
      </c>
      <c r="K14" s="84">
        <f>SUM(D14:J16)</f>
        <v>150069</v>
      </c>
      <c r="L14" s="88"/>
    </row>
    <row r="15" spans="1:12" x14ac:dyDescent="0.25">
      <c r="A15" s="86"/>
      <c r="B15" s="87"/>
      <c r="C15" s="84"/>
      <c r="D15" s="85"/>
      <c r="E15" s="85"/>
      <c r="F15" s="84"/>
      <c r="G15" s="84"/>
      <c r="H15" s="84"/>
      <c r="I15" s="84"/>
      <c r="J15" s="84"/>
      <c r="K15" s="84"/>
      <c r="L15" s="88"/>
    </row>
    <row r="16" spans="1:12" ht="15.75" customHeight="1" x14ac:dyDescent="0.25">
      <c r="A16" s="86"/>
      <c r="B16" s="87"/>
      <c r="C16" s="84"/>
      <c r="D16" s="85"/>
      <c r="E16" s="85"/>
      <c r="F16" s="84"/>
      <c r="G16" s="84"/>
      <c r="H16" s="84"/>
      <c r="I16" s="84"/>
      <c r="J16" s="84"/>
      <c r="K16" s="84"/>
      <c r="L16" s="88"/>
    </row>
    <row r="17" spans="1:12" x14ac:dyDescent="0.25">
      <c r="A17" s="86">
        <v>5</v>
      </c>
      <c r="B17" s="89" t="s">
        <v>46</v>
      </c>
      <c r="C17" s="84" t="s">
        <v>43</v>
      </c>
      <c r="D17" s="85">
        <v>46</v>
      </c>
      <c r="E17" s="85">
        <v>46</v>
      </c>
      <c r="F17" s="84">
        <v>63</v>
      </c>
      <c r="G17" s="84">
        <v>65</v>
      </c>
      <c r="H17" s="84">
        <v>66</v>
      </c>
      <c r="I17" s="84">
        <v>67</v>
      </c>
      <c r="J17" s="84">
        <v>68</v>
      </c>
      <c r="K17" s="84">
        <f>SUM(D17:J18)</f>
        <v>421</v>
      </c>
      <c r="L17" s="88"/>
    </row>
    <row r="18" spans="1:12" x14ac:dyDescent="0.25">
      <c r="A18" s="86"/>
      <c r="B18" s="89"/>
      <c r="C18" s="84"/>
      <c r="D18" s="85"/>
      <c r="E18" s="85"/>
      <c r="F18" s="84"/>
      <c r="G18" s="84"/>
      <c r="H18" s="84"/>
      <c r="I18" s="84"/>
      <c r="J18" s="84"/>
      <c r="K18" s="84"/>
      <c r="L18" s="88"/>
    </row>
    <row r="19" spans="1:12" ht="15.75" customHeight="1" x14ac:dyDescent="0.25">
      <c r="A19" s="86">
        <v>6</v>
      </c>
      <c r="B19" s="87" t="s">
        <v>47</v>
      </c>
      <c r="C19" s="84" t="s">
        <v>48</v>
      </c>
      <c r="D19" s="85">
        <v>42</v>
      </c>
      <c r="E19" s="85">
        <v>42</v>
      </c>
      <c r="F19" s="84">
        <v>63</v>
      </c>
      <c r="G19" s="84">
        <v>69</v>
      </c>
      <c r="H19" s="84">
        <v>90</v>
      </c>
      <c r="I19" s="84">
        <v>108</v>
      </c>
      <c r="J19" s="84">
        <v>130</v>
      </c>
      <c r="K19" s="84">
        <f>SUM(D19:J21)</f>
        <v>544</v>
      </c>
      <c r="L19" s="88"/>
    </row>
    <row r="20" spans="1:12" ht="15.75" customHeight="1" x14ac:dyDescent="0.25">
      <c r="A20" s="86"/>
      <c r="B20" s="87"/>
      <c r="C20" s="84"/>
      <c r="D20" s="85"/>
      <c r="E20" s="85"/>
      <c r="F20" s="84"/>
      <c r="G20" s="84"/>
      <c r="H20" s="84"/>
      <c r="I20" s="84"/>
      <c r="J20" s="84"/>
      <c r="K20" s="84"/>
      <c r="L20" s="88"/>
    </row>
    <row r="21" spans="1:12" ht="15.75" customHeight="1" x14ac:dyDescent="0.25">
      <c r="A21" s="86"/>
      <c r="B21" s="87"/>
      <c r="C21" s="84"/>
      <c r="D21" s="85"/>
      <c r="E21" s="85"/>
      <c r="F21" s="84"/>
      <c r="G21" s="84"/>
      <c r="H21" s="84"/>
      <c r="I21" s="84"/>
      <c r="J21" s="84"/>
      <c r="K21" s="84"/>
      <c r="L21" s="88"/>
    </row>
    <row r="22" spans="1:12" x14ac:dyDescent="0.25">
      <c r="A22" s="86">
        <v>7</v>
      </c>
      <c r="B22" s="87" t="s">
        <v>49</v>
      </c>
      <c r="C22" s="84" t="s">
        <v>50</v>
      </c>
      <c r="D22" s="85">
        <v>30</v>
      </c>
      <c r="E22" s="85">
        <v>30</v>
      </c>
      <c r="F22" s="84">
        <v>40</v>
      </c>
      <c r="G22" s="84">
        <v>50</v>
      </c>
      <c r="H22" s="84">
        <v>60</v>
      </c>
      <c r="I22" s="84">
        <v>60</v>
      </c>
      <c r="J22" s="84">
        <v>60</v>
      </c>
      <c r="K22" s="84">
        <f>SUM(D22:J24)</f>
        <v>330</v>
      </c>
      <c r="L22" s="88"/>
    </row>
    <row r="23" spans="1:12" ht="15.75" customHeight="1" x14ac:dyDescent="0.25">
      <c r="A23" s="86"/>
      <c r="B23" s="87"/>
      <c r="C23" s="84"/>
      <c r="D23" s="85"/>
      <c r="E23" s="85"/>
      <c r="F23" s="84"/>
      <c r="G23" s="84"/>
      <c r="H23" s="84"/>
      <c r="I23" s="84"/>
      <c r="J23" s="84"/>
      <c r="K23" s="84"/>
      <c r="L23" s="88"/>
    </row>
    <row r="24" spans="1:12" x14ac:dyDescent="0.25">
      <c r="A24" s="86"/>
      <c r="B24" s="87"/>
      <c r="C24" s="84"/>
      <c r="D24" s="85"/>
      <c r="E24" s="85"/>
      <c r="F24" s="84"/>
      <c r="G24" s="84"/>
      <c r="H24" s="84"/>
      <c r="I24" s="84"/>
      <c r="J24" s="84"/>
      <c r="K24" s="84"/>
      <c r="L24" s="88"/>
    </row>
    <row r="25" spans="1:12" x14ac:dyDescent="0.25">
      <c r="A25" s="86">
        <v>8</v>
      </c>
      <c r="B25" s="87" t="s">
        <v>51</v>
      </c>
      <c r="C25" s="84" t="s">
        <v>50</v>
      </c>
      <c r="D25" s="85">
        <v>70</v>
      </c>
      <c r="E25" s="85">
        <v>80</v>
      </c>
      <c r="F25" s="84">
        <v>90</v>
      </c>
      <c r="G25" s="84">
        <v>100</v>
      </c>
      <c r="H25" s="84">
        <v>100</v>
      </c>
      <c r="I25" s="84">
        <v>100</v>
      </c>
      <c r="J25" s="84">
        <v>100</v>
      </c>
      <c r="K25" s="84">
        <f>SUM(D25:J27)</f>
        <v>640</v>
      </c>
      <c r="L25" s="88"/>
    </row>
    <row r="26" spans="1:12" ht="15.75" customHeight="1" x14ac:dyDescent="0.25">
      <c r="A26" s="86"/>
      <c r="B26" s="87"/>
      <c r="C26" s="84"/>
      <c r="D26" s="85"/>
      <c r="E26" s="85"/>
      <c r="F26" s="84"/>
      <c r="G26" s="84"/>
      <c r="H26" s="84"/>
      <c r="I26" s="84"/>
      <c r="J26" s="84"/>
      <c r="K26" s="84"/>
      <c r="L26" s="88"/>
    </row>
    <row r="27" spans="1:12" x14ac:dyDescent="0.25">
      <c r="A27" s="86"/>
      <c r="B27" s="87"/>
      <c r="C27" s="84"/>
      <c r="D27" s="85"/>
      <c r="E27" s="85"/>
      <c r="F27" s="84"/>
      <c r="G27" s="84"/>
      <c r="H27" s="84"/>
      <c r="I27" s="84"/>
      <c r="J27" s="84"/>
      <c r="K27" s="84"/>
      <c r="L27" s="88"/>
    </row>
  </sheetData>
  <mergeCells count="110">
    <mergeCell ref="A9:A10"/>
    <mergeCell ref="B9:B10"/>
    <mergeCell ref="C9:C10"/>
    <mergeCell ref="L9:L10"/>
    <mergeCell ref="I9:I10"/>
    <mergeCell ref="J9:J10"/>
    <mergeCell ref="K9:K10"/>
    <mergeCell ref="K2:K4"/>
    <mergeCell ref="L2:L4"/>
    <mergeCell ref="A6:J6"/>
    <mergeCell ref="A7:A8"/>
    <mergeCell ref="B7:B8"/>
    <mergeCell ref="C7:C8"/>
    <mergeCell ref="L7:L8"/>
    <mergeCell ref="F7:F8"/>
    <mergeCell ref="A1:A4"/>
    <mergeCell ref="B1:B4"/>
    <mergeCell ref="C1:C4"/>
    <mergeCell ref="D2:D4"/>
    <mergeCell ref="E2:E4"/>
    <mergeCell ref="F2:F4"/>
    <mergeCell ref="G2:G4"/>
    <mergeCell ref="H2:H4"/>
    <mergeCell ref="J2:J4"/>
    <mergeCell ref="L11:L13"/>
    <mergeCell ref="A14:A16"/>
    <mergeCell ref="B14:B16"/>
    <mergeCell ref="C14:C16"/>
    <mergeCell ref="F14:F16"/>
    <mergeCell ref="G14:G16"/>
    <mergeCell ref="H14:H16"/>
    <mergeCell ref="I14:I16"/>
    <mergeCell ref="L14:L16"/>
    <mergeCell ref="A11:A13"/>
    <mergeCell ref="B11:B13"/>
    <mergeCell ref="C11:C13"/>
    <mergeCell ref="D14:D16"/>
    <mergeCell ref="E14:E16"/>
    <mergeCell ref="L19:L21"/>
    <mergeCell ref="A22:A24"/>
    <mergeCell ref="B22:B24"/>
    <mergeCell ref="C22:C24"/>
    <mergeCell ref="F22:F24"/>
    <mergeCell ref="G22:G24"/>
    <mergeCell ref="H22:H24"/>
    <mergeCell ref="I22:I24"/>
    <mergeCell ref="I17:I18"/>
    <mergeCell ref="L17:L18"/>
    <mergeCell ref="A19:A21"/>
    <mergeCell ref="B19:B21"/>
    <mergeCell ref="C19:C21"/>
    <mergeCell ref="F19:F21"/>
    <mergeCell ref="G19:G21"/>
    <mergeCell ref="H19:H21"/>
    <mergeCell ref="I19:I21"/>
    <mergeCell ref="A17:A18"/>
    <mergeCell ref="B17:B18"/>
    <mergeCell ref="C17:C18"/>
    <mergeCell ref="F17:F18"/>
    <mergeCell ref="G17:G18"/>
    <mergeCell ref="H17:H18"/>
    <mergeCell ref="L22:L24"/>
    <mergeCell ref="A25:A27"/>
    <mergeCell ref="B25:B27"/>
    <mergeCell ref="C25:C27"/>
    <mergeCell ref="F25:F27"/>
    <mergeCell ref="G25:G27"/>
    <mergeCell ref="H25:H27"/>
    <mergeCell ref="I25:I27"/>
    <mergeCell ref="L25:L27"/>
    <mergeCell ref="J22:J24"/>
    <mergeCell ref="K22:K24"/>
    <mergeCell ref="J25:J27"/>
    <mergeCell ref="K25:K27"/>
    <mergeCell ref="D22:D24"/>
    <mergeCell ref="E22:E24"/>
    <mergeCell ref="D25:D27"/>
    <mergeCell ref="E25:E27"/>
    <mergeCell ref="D17:D18"/>
    <mergeCell ref="E17:E18"/>
    <mergeCell ref="D19:D21"/>
    <mergeCell ref="J14:J16"/>
    <mergeCell ref="K14:K16"/>
    <mergeCell ref="J17:J18"/>
    <mergeCell ref="K17:K18"/>
    <mergeCell ref="J19:J21"/>
    <mergeCell ref="K19:K21"/>
    <mergeCell ref="E19:E21"/>
    <mergeCell ref="D1:K1"/>
    <mergeCell ref="F11:F13"/>
    <mergeCell ref="G11:G13"/>
    <mergeCell ref="H11:H13"/>
    <mergeCell ref="I11:I13"/>
    <mergeCell ref="J11:J13"/>
    <mergeCell ref="K11:K13"/>
    <mergeCell ref="G7:G8"/>
    <mergeCell ref="H7:H8"/>
    <mergeCell ref="I7:I8"/>
    <mergeCell ref="J7:J8"/>
    <mergeCell ref="K7:K8"/>
    <mergeCell ref="D9:D10"/>
    <mergeCell ref="E9:E10"/>
    <mergeCell ref="F9:F10"/>
    <mergeCell ref="G9:G10"/>
    <mergeCell ref="H9:H10"/>
    <mergeCell ref="I2:I4"/>
    <mergeCell ref="D7:D8"/>
    <mergeCell ref="E7:E8"/>
    <mergeCell ref="D11:D13"/>
    <mergeCell ref="E11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</vt:lpstr>
      <vt:lpstr>Лист1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Александровна Шеремет</dc:creator>
  <cp:lastModifiedBy>Анастасия Александровна Шеремет</cp:lastModifiedBy>
  <cp:revision>6</cp:revision>
  <cp:lastPrinted>2023-03-20T03:33:20Z</cp:lastPrinted>
  <dcterms:created xsi:type="dcterms:W3CDTF">2015-06-05T18:19:34Z</dcterms:created>
  <dcterms:modified xsi:type="dcterms:W3CDTF">2023-04-04T08:37:29Z</dcterms:modified>
</cp:coreProperties>
</file>